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BIL22\PAO\PAO definitivo\"/>
    </mc:Choice>
  </mc:AlternateContent>
  <xr:revisionPtr revIDLastSave="0" documentId="13_ncr:1_{E44CA9C3-D99B-4860-8FC6-00D8A07826ED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Copertina 1" sheetId="22" r:id="rId1"/>
    <sheet name="Schema CE" sheetId="1" r:id="rId2"/>
    <sheet name="CE Min" sheetId="4" r:id="rId3"/>
    <sheet name="Alimentazione CE Costi" sheetId="3" r:id="rId4"/>
    <sheet name="Alimentazione CE Ricavi" sheetId="2" r:id="rId5"/>
    <sheet name="SSR Rendiconto finanziario" sheetId="62" r:id="rId6"/>
    <sheet name="ce art. 44" sheetId="1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" localSheetId="0">#REF!</definedName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>'[1]Alim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>'[3]Alim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>'[3]Alim S.P.'!#REF!</definedName>
    <definedName name="_________________db1">'[4]Alim S.P.'!#REF!</definedName>
    <definedName name="________________bo1">'[1]Alim S.P.'!#REF!</definedName>
    <definedName name="________________bo2">'[5]Alim S.P.'!#REF!</definedName>
    <definedName name="________________bo3">'[5]Alim S.P.'!#REF!</definedName>
    <definedName name="________________db1">'[2]Alim S.P.'!#REF!</definedName>
    <definedName name="_______________bo1">'[3]Alim S.P.'!#REF!</definedName>
    <definedName name="_______________bo2">'[5]Alim S.P.'!#REF!</definedName>
    <definedName name="_______________bo3">'[5]Alim S.P.'!#REF!</definedName>
    <definedName name="_______________db1">'[4]Alim S.P.'!#REF!</definedName>
    <definedName name="______________bo1">'[3]Alim S.P.'!#REF!</definedName>
    <definedName name="______________bo2">'[5]Alim S.P.'!#REF!</definedName>
    <definedName name="______________bo3">'[5]Alim S.P.'!#REF!</definedName>
    <definedName name="______________db1">'[4]Alim S.P.'!#REF!</definedName>
    <definedName name="_____________bo1">'[3]Alim S.P.'!#REF!</definedName>
    <definedName name="_____________bo2">'[5]Alim S.P.'!#REF!</definedName>
    <definedName name="_____________bo3">'[5]Alim S.P.'!#REF!</definedName>
    <definedName name="_____________db1">'[4]Alim S.P.'!#REF!</definedName>
    <definedName name="____________bo1">'[3]Alim S.P.'!#REF!</definedName>
    <definedName name="____________bo2">'[5]Alim S.P.'!#REF!</definedName>
    <definedName name="____________bo3">'[5]Alim S.P.'!#REF!</definedName>
    <definedName name="____________db1">'[4]Alim S.P.'!#REF!</definedName>
    <definedName name="____________db2" localSheetId="0">#REF!</definedName>
    <definedName name="____________db2">#REF!</definedName>
    <definedName name="___________bo1">'[3]Alim S.P.'!#REF!</definedName>
    <definedName name="___________bo2">'[5]Alim S.P.'!#REF!</definedName>
    <definedName name="___________bo3">'[5]Alim S.P.'!#REF!</definedName>
    <definedName name="___________db1">'[4]Alim S.P.'!#REF!</definedName>
    <definedName name="___________db2" localSheetId="0">#REF!</definedName>
    <definedName name="___________db2">#REF!</definedName>
    <definedName name="__________bo1" localSheetId="0">'[3]Alim S.P.'!#REF!</definedName>
    <definedName name="__________bo1">'[3]Alim S.P.'!#REF!</definedName>
    <definedName name="__________bo2">'[5]Alim S.P.'!#REF!</definedName>
    <definedName name="__________bo3">'[5]Alim S.P.'!#REF!</definedName>
    <definedName name="__________db1">'[4]Alim S.P.'!#REF!</definedName>
    <definedName name="__________db2" localSheetId="0">#REF!</definedName>
    <definedName name="__________db2">#REF!</definedName>
    <definedName name="_________bo1" localSheetId="0">'[3]Alim S.P.'!#REF!</definedName>
    <definedName name="_________bo1">'[3]Alim S.P.'!#REF!</definedName>
    <definedName name="_________bo2">'[5]Alim S.P.'!#REF!</definedName>
    <definedName name="_________bo3">'[5]Alim S.P.'!#REF!</definedName>
    <definedName name="_________db1">'[4]Alim S.P.'!#REF!</definedName>
    <definedName name="_________db2" localSheetId="0">#REF!</definedName>
    <definedName name="_________db2">#REF!</definedName>
    <definedName name="________bo1" localSheetId="0">'[6]Alim S.P.'!#REF!</definedName>
    <definedName name="________bo1">'[3]Alim S.P.'!#REF!</definedName>
    <definedName name="________bo2">'[5]Alim S.P.'!#REF!</definedName>
    <definedName name="________bo3">'[5]Alim S.P.'!#REF!</definedName>
    <definedName name="________db1" localSheetId="0">'[7]Alim S.P.'!#REF!</definedName>
    <definedName name="________db1">'[4]Alim S.P.'!#REF!</definedName>
    <definedName name="________db2" localSheetId="0">#REF!</definedName>
    <definedName name="________db2">#REF!</definedName>
    <definedName name="_______bo1" localSheetId="0">'[8]Alim S.P.'!#REF!</definedName>
    <definedName name="_______bo1">'[3]Alim S.P.'!#REF!</definedName>
    <definedName name="_______bo2" localSheetId="0">'[9]Alim S.P.'!#REF!</definedName>
    <definedName name="_______bo2">'[5]Alim S.P.'!#REF!</definedName>
    <definedName name="_______bo3" localSheetId="0">'[9]Alim S.P.'!#REF!</definedName>
    <definedName name="_______bo3">'[5]Alim S.P.'!#REF!</definedName>
    <definedName name="_______db1" localSheetId="0">'[10]Alim S.P.'!#REF!</definedName>
    <definedName name="_______db1">'[4]Alim S.P.'!#REF!</definedName>
    <definedName name="_______db2" localSheetId="0">#REF!</definedName>
    <definedName name="_______db2">#REF!</definedName>
    <definedName name="______bo1" localSheetId="0">'[6]Alim S.P.'!#REF!</definedName>
    <definedName name="______bo1">'[3]Alim S.P.'!#REF!</definedName>
    <definedName name="______bo2" localSheetId="0">'[11]Alim S.P.'!#REF!</definedName>
    <definedName name="______bo2">'[5]Alim S.P.'!#REF!</definedName>
    <definedName name="______bo3" localSheetId="0">'[11]Alim S.P.'!#REF!</definedName>
    <definedName name="______bo3">'[5]Alim S.P.'!#REF!</definedName>
    <definedName name="______db1" localSheetId="0">'[7]Alim S.P.'!#REF!</definedName>
    <definedName name="______db1">'[4]Alim S.P.'!#REF!</definedName>
    <definedName name="______db2" localSheetId="0">#REF!</definedName>
    <definedName name="______db2">#REF!</definedName>
    <definedName name="_____bo1" localSheetId="0">'[6]Alim S.P.'!#REF!</definedName>
    <definedName name="_____bo1">'[3]Alim S.P.'!#REF!</definedName>
    <definedName name="_____bo2" localSheetId="0">'[9]Alim S.P.'!#REF!</definedName>
    <definedName name="_____bo2">'[5]Alim S.P.'!#REF!</definedName>
    <definedName name="_____bo3" localSheetId="0">'[9]Alim S.P.'!#REF!</definedName>
    <definedName name="_____bo3">'[5]Alim S.P.'!#REF!</definedName>
    <definedName name="_____db1" localSheetId="0">'[7]Alim S.P.'!#REF!</definedName>
    <definedName name="_____db1">'[4]Alim S.P.'!#REF!</definedName>
    <definedName name="_____db2" localSheetId="0">#REF!</definedName>
    <definedName name="_____db2">#REF!</definedName>
    <definedName name="____bo1" localSheetId="0">'[6]Alim S.P.'!#REF!</definedName>
    <definedName name="____bo1">'[3]Alim S.P.'!#REF!</definedName>
    <definedName name="____bo2">'[5]Alim S.P.'!#REF!</definedName>
    <definedName name="____bo3">'[5]Alim S.P.'!#REF!</definedName>
    <definedName name="____db1" localSheetId="0">'[7]Alim S.P.'!#REF!</definedName>
    <definedName name="____db1">'[4]Alim S.P.'!#REF!</definedName>
    <definedName name="____db2" localSheetId="0">#REF!</definedName>
    <definedName name="____db2">#REF!</definedName>
    <definedName name="___bo1" localSheetId="0">'[6]Alim S.P.'!#REF!</definedName>
    <definedName name="___bo1">'[3]Alim S.P.'!#REF!</definedName>
    <definedName name="___bo2" localSheetId="0">'[1]Alim S.P.'!#REF!</definedName>
    <definedName name="___bo2">'[5]Alim S.P.'!#REF!</definedName>
    <definedName name="___bo3" localSheetId="0">'[1]Alim S.P.'!#REF!</definedName>
    <definedName name="___bo3">'[5]Alim S.P.'!#REF!</definedName>
    <definedName name="___db1" localSheetId="0">'[7]Alim S.P.'!#REF!</definedName>
    <definedName name="___db1">'[4]Alim S.P.'!#REF!</definedName>
    <definedName name="___db2" localSheetId="0">#REF!</definedName>
    <definedName name="___db2">#REF!</definedName>
    <definedName name="__bo1">'[6]Alim S.P.'!#REF!</definedName>
    <definedName name="__bo2" localSheetId="0">'[1]Alim S.P.'!#REF!</definedName>
    <definedName name="__bo2">'[5]Alim S.P.'!#REF!</definedName>
    <definedName name="__bo3" localSheetId="0">'[1]Alim S.P.'!#REF!</definedName>
    <definedName name="__bo3">'[5]Alim S.P.'!#REF!</definedName>
    <definedName name="__db1">'[7]Alim S.P.'!#REF!</definedName>
    <definedName name="__db2" localSheetId="0">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 localSheetId="0">'[12]Alim S.P.'!#REF!</definedName>
    <definedName name="_bo1">'[13]Alim S.P.'!#REF!</definedName>
    <definedName name="_bo1_1">#N/A</definedName>
    <definedName name="_bo2" localSheetId="0">'[1]Alim S.P.'!#REF!</definedName>
    <definedName name="_bo2">'[1]Alim S.P.'!#REF!</definedName>
    <definedName name="_bo3" localSheetId="0">'[1]Alim S.P.'!#REF!</definedName>
    <definedName name="_bo3">'[1]Alim S.P.'!#REF!</definedName>
    <definedName name="_db1" localSheetId="0">'[14]Alim S.P.'!#REF!</definedName>
    <definedName name="_db1">'[10]Alim S.P.'!#REF!</definedName>
    <definedName name="_db1_1">#N/A</definedName>
    <definedName name="_db2" localSheetId="0">#REF!</definedName>
    <definedName name="_db2">#REF!</definedName>
    <definedName name="_xlnm._FilterDatabase" localSheetId="3" hidden="1">'Alimentazione CE Costi'!$A$3:$Q$895</definedName>
    <definedName name="_xlnm._FilterDatabase" localSheetId="4" hidden="1">'Alimentazione CE Ricavi'!$A$3:$FV$275</definedName>
    <definedName name="_TABELLA">'[15]Alim S.P.'!#REF!</definedName>
    <definedName name="a" localSheetId="0">#REF!</definedName>
    <definedName name="a">'[16]Alim C.E.'!$D$29:$D$34</definedName>
    <definedName name="A__Totale_interventi_edili_impiantistici" localSheetId="0">#REF!</definedName>
    <definedName name="A__Totale_interventi_edili_impiantistici">#REF!</definedName>
    <definedName name="ales" localSheetId="0">#REF!</definedName>
    <definedName name="ales">#REF!</definedName>
    <definedName name="alex" localSheetId="0">#REF!</definedName>
    <definedName name="alex">#REF!</definedName>
    <definedName name="ALIMCE" localSheetId="0">#REF!</definedName>
    <definedName name="ALIMCE">#REF!</definedName>
    <definedName name="and.liquidità" localSheetId="0">'[17]Alim S.P.'!#REF!</definedName>
    <definedName name="and.liquidità">'[17]Alim S.P.'!#REF!</definedName>
    <definedName name="and.liquidità_1">#N/A</definedName>
    <definedName name="and_liquidità">#N/A</definedName>
    <definedName name="AOPN" localSheetId="0">#REF!</definedName>
    <definedName name="AOPN">#REF!</definedName>
    <definedName name="AOUD" localSheetId="0">#REF!</definedName>
    <definedName name="AOUD">#REF!</definedName>
    <definedName name="_xlnm.Print_Area" localSheetId="3">'Alimentazione CE Costi'!$A$1:$Q$896</definedName>
    <definedName name="_xlnm.Print_Area" localSheetId="4">'Alimentazione CE Ricavi'!$A$1:$Q$275</definedName>
    <definedName name="_xlnm.Print_Area" localSheetId="6">'ce art. 44'!$A$3:$C$58</definedName>
    <definedName name="_xlnm.Print_Area" localSheetId="2">'CE Min'!$A$22:$J$588</definedName>
    <definedName name="_xlnm.Print_Area" localSheetId="0">'Copertina 1'!$A$1:$A$57</definedName>
    <definedName name="_xlnm.Print_Area">#REF!</definedName>
    <definedName name="AS3S" localSheetId="0">#REF!</definedName>
    <definedName name="AS3S">#REF!</definedName>
    <definedName name="AS4S" localSheetId="0">#REF!</definedName>
    <definedName name="AS4S">#REF!</definedName>
    <definedName name="AS5S" localSheetId="0">#REF!</definedName>
    <definedName name="AS5S">#REF!</definedName>
    <definedName name="AS6S" localSheetId="0">#REF!</definedName>
    <definedName name="AS6S">#REF!</definedName>
    <definedName name="ASCOT">[18]Codifiche!$V$2:$V$15</definedName>
    <definedName name="asd" localSheetId="0">#REF!</definedName>
    <definedName name="asd">#REF!</definedName>
    <definedName name="b" localSheetId="0">#REF!</definedName>
    <definedName name="b">'[16]Alim C.E.'!$D$29:$D$34</definedName>
    <definedName name="B__Totale_acquisto_di_beni_mobili_e_tecnologie" localSheetId="0">#REF!</definedName>
    <definedName name="B__Totale_acquisto_di_beni_mobili_e_tecnologie">#REF!</definedName>
    <definedName name="basedati" localSheetId="0">#REF!</definedName>
    <definedName name="basedati">#REF!</definedName>
    <definedName name="batab" localSheetId="0">#REF!</definedName>
    <definedName name="batab">#REF!</definedName>
    <definedName name="batab1" localSheetId="0">'[19]Alimentazione CE01'!$E$30:$E$35</definedName>
    <definedName name="batab1">'[20]Alimentazione CE01'!$E$30:$E$35</definedName>
    <definedName name="batab2" localSheetId="0">'[21]Alimentazione CE01'!$E$30:$E$35</definedName>
    <definedName name="batab2">'[22]Alimentazione CE01'!$E$30:$E$35</definedName>
    <definedName name="batac" localSheetId="0">#REF!</definedName>
    <definedName name="batac">#REF!</definedName>
    <definedName name="BO" localSheetId="0">'[23]Alim C.E.'!$D$29:$D$34</definedName>
    <definedName name="bo">'[3]Alim S.P.'!#REF!</definedName>
    <definedName name="boic" localSheetId="0">'[8]Alim S.P.'!#REF!</definedName>
    <definedName name="boic">'[3]Alim S.P.'!#REF!</definedName>
    <definedName name="boic_1">#N/A</definedName>
    <definedName name="CATEGORIA">[18]Codifiche!$G$2:$G$15</definedName>
    <definedName name="cc">#N/A</definedName>
    <definedName name="ce_tot_regionale" localSheetId="0">#REF!</definedName>
    <definedName name="ce_tot_regionale">#REF!</definedName>
    <definedName name="ciao" localSheetId="0">[24]Alimentazione!$E$29:$E$34</definedName>
    <definedName name="ciao">[25]Alimentazione!$E$29:$E$34</definedName>
    <definedName name="cons" localSheetId="0">#REF!</definedName>
    <definedName name="cons">#REF!</definedName>
    <definedName name="Consolidatorettificato">'[26]BILANCIO DEL SSR'!$A$1:$F$77,'[26]BILANCIO DEL SSR'!$G$77,'[26]BILANCIO DEL SSR'!$G$1:$G$77</definedName>
    <definedName name="cont" localSheetId="0">#REF!</definedName>
    <definedName name="cont">#REF!</definedName>
    <definedName name="cont_1">"#REF!"</definedName>
    <definedName name="cont1" localSheetId="0">[27]Alimentazione!$E$29:$E$34</definedName>
    <definedName name="cont1">[28]Alimentazione!$E$29:$E$34</definedName>
    <definedName name="CONTRATTO">[18]Codifiche!$C$2:$C$15</definedName>
    <definedName name="contrb.2" localSheetId="0">#REF!</definedName>
    <definedName name="contrb.2">#REF!</definedName>
    <definedName name="contrb.2_1">"#REF!"</definedName>
    <definedName name="contrb_2">"#REF!"</definedName>
    <definedName name="contributi" localSheetId="0">#REF!</definedName>
    <definedName name="contributi">#REF!</definedName>
    <definedName name="CONTRIBUTI2" localSheetId="0">'[29]Alim S.P.'!#REF!</definedName>
    <definedName name="CONTRIBUTI2">'[29]Alim S.P.'!#REF!</definedName>
    <definedName name="costi" localSheetId="0">#REF!</definedName>
    <definedName name="costi">#REF!</definedName>
    <definedName name="Counter">COUNTA(INDEX("[21]!valdata",,MATCH("'[22]2010'!xfd1",[30]Lists!$A$1:$IV$1,0)))</definedName>
    <definedName name="Counter2">COUNTA(INDEX("[21]!valdata2",,MATCH("'[23]2010'!xfd1",[31]profili!$A$1:$IV$1,0)))</definedName>
    <definedName name="CRO" localSheetId="0">#REF!</definedName>
    <definedName name="CRO">#REF!</definedName>
    <definedName name="d" localSheetId="0">#REF!</definedName>
    <definedName name="d">#REF!</definedName>
    <definedName name="data">#N/A</definedName>
    <definedName name="data2">'[32]Alim C.E.'!$D$28:$D$33</definedName>
    <definedName name="_xlnm.Database" localSheetId="0">#REF!</definedName>
    <definedName name="_xlnm.Database">#REF!</definedName>
    <definedName name="DATABASE1" localSheetId="0">#REF!</definedName>
    <definedName name="DATABASE1">#REF!</definedName>
    <definedName name="DATABASE1_1">"#REF!"</definedName>
    <definedName name="database2" localSheetId="0">#REF!</definedName>
    <definedName name="database2">'[3]Alim S.P.'!#REF!</definedName>
    <definedName name="database2_1">"#REF!"</definedName>
    <definedName name="database3" localSheetId="0">'[33]Alim S.P.'!#REF!</definedName>
    <definedName name="database3">'[33]Alim S.P.'!#REF!</definedName>
    <definedName name="DBASS" localSheetId="0">#REF!</definedName>
    <definedName name="DBASS">#REF!</definedName>
    <definedName name="delta_ril_a0" localSheetId="0">#REF!</definedName>
    <definedName name="delta_ril_a0">#REF!</definedName>
    <definedName name="delta_ril_b0" localSheetId="0">#REF!</definedName>
    <definedName name="delta_ril_b0">#REF!</definedName>
    <definedName name="delta_ril_c0" localSheetId="0">#REF!</definedName>
    <definedName name="delta_ril_c0">#REF!</definedName>
    <definedName name="delta_ril_d0" localSheetId="0">#REF!</definedName>
    <definedName name="delta_ril_d0">#REF!</definedName>
    <definedName name="delta_ril_e0" localSheetId="0">#REF!</definedName>
    <definedName name="delta_ril_e0">#REF!</definedName>
    <definedName name="DISCIPLINA__MEDICI">[18]Codifiche!$H$2:$H$125</definedName>
    <definedName name="DSC" localSheetId="0">#REF!</definedName>
    <definedName name="DSC">#REF!</definedName>
    <definedName name="e" localSheetId="0">#REF!</definedName>
    <definedName name="e">#REF!</definedName>
    <definedName name="ESITIXASS" localSheetId="0">#REF!</definedName>
    <definedName name="ESITIXASS">#REF!</definedName>
    <definedName name="Excel_BuiltIn_Database">#N/A</definedName>
    <definedName name="Excel_BuiltIn_Print_Area">"#REF!"</definedName>
    <definedName name="exreg" localSheetId="0">#REF!</definedName>
    <definedName name="exreg">#REF!</definedName>
    <definedName name="fatto">[34]Alimentazione!$E$29:$E$34</definedName>
    <definedName name="FF" localSheetId="0">'[35]Alim C.E.'!$D$29:$D$34</definedName>
    <definedName name="FF">'[36]Alim C.E.'!$D$29:$D$34</definedName>
    <definedName name="fuga" localSheetId="0">#REF!</definedName>
    <definedName name="fuga">#REF!</definedName>
    <definedName name="FUGAXASSFVG" localSheetId="0">#REF!</definedName>
    <definedName name="FUGAXASSFVG">#REF!</definedName>
    <definedName name="Giriconto2010">#N/A</definedName>
    <definedName name="HannoASS">1420</definedName>
    <definedName name="HannoASSE">1720</definedName>
    <definedName name="hgf" localSheetId="0">#REF!</definedName>
    <definedName name="hgf">#REF!</definedName>
    <definedName name="IMPXAZ" localSheetId="0">#REF!</definedName>
    <definedName name="IMPXAZ">#REF!</definedName>
    <definedName name="infra" localSheetId="0">#REF!</definedName>
    <definedName name="infra">#REF!</definedName>
    <definedName name="Li">"#REF!"</definedName>
    <definedName name="Lignano">"#REF!"</definedName>
    <definedName name="LIQUIDITA" localSheetId="0">#REF!</definedName>
    <definedName name="LIQUIDITA">#REF!</definedName>
    <definedName name="LIQUIDITA_1">"#REF!"</definedName>
    <definedName name="LK" localSheetId="0">#REF!</definedName>
    <definedName name="LK">#REF!</definedName>
    <definedName name="Manuela">#N/A</definedName>
    <definedName name="MAO" localSheetId="0">[37]Alimentazione!$E$29:$E$34</definedName>
    <definedName name="MAO">[34]Alimentazione!$E$29:$E$34</definedName>
    <definedName name="Master">#N/A</definedName>
    <definedName name="Master2">#N/A</definedName>
    <definedName name="MJ" localSheetId="0">'[3]Alim S.P.'!#REF!</definedName>
    <definedName name="MJ">'[3]Alim S.P.'!#REF!</definedName>
    <definedName name="mmmm">"#REF!"</definedName>
    <definedName name="MN" localSheetId="0">'[3]Alim S.P.'!#REF!</definedName>
    <definedName name="MN">'[3]Alim S.P.'!#REF!</definedName>
    <definedName name="mod_ass_rip" localSheetId="0">#REF!</definedName>
    <definedName name="mod_ass_rip">#REF!</definedName>
    <definedName name="MOTIVO_CESSAZIONE">[18]Codifiche!$P$2:$P$34</definedName>
    <definedName name="MOVIMENTO_IN">[18]Codifiche!$X$2:$X$6</definedName>
    <definedName name="ok" localSheetId="0">'[38]Alim S.P.'!#REF!</definedName>
    <definedName name="ok">'[39]Alim S.P.'!#REF!</definedName>
    <definedName name="ok_1">#N/A</definedName>
    <definedName name="Per_ass5" localSheetId="0">#REF!</definedName>
    <definedName name="Per_ass5">#REF!</definedName>
    <definedName name="perc_ass_a0102" localSheetId="0">#REF!</definedName>
    <definedName name="perc_ass_a0102">#REF!</definedName>
    <definedName name="perc_ass_a0701" localSheetId="0">#REF!</definedName>
    <definedName name="perc_ass_a0701">#REF!</definedName>
    <definedName name="perc_ass_b0011" localSheetId="0">#REF!</definedName>
    <definedName name="perc_ass_b0011">#REF!</definedName>
    <definedName name="perc_ass_b0012" localSheetId="0">#REF!</definedName>
    <definedName name="perc_ass_b0012">#REF!</definedName>
    <definedName name="perc_ass_b0013" localSheetId="0">'[40]B0-Er.Serv.San.-dettaglio'!#REF!</definedName>
    <definedName name="perc_ass_b0013">'[41]B0-Er.Serv.San.-dettaglio'!#REF!</definedName>
    <definedName name="perc_ass_b0014" localSheetId="0">#REF!</definedName>
    <definedName name="perc_ass_b0014">#REF!</definedName>
    <definedName name="perc_ass_b0015" localSheetId="0">#REF!</definedName>
    <definedName name="perc_ass_b0015">#REF!</definedName>
    <definedName name="perc_ass_b0016" localSheetId="0">#REF!</definedName>
    <definedName name="perc_ass_b0016">#REF!</definedName>
    <definedName name="perc_ass_b002" localSheetId="0">#REF!</definedName>
    <definedName name="perc_ass_b002">#REF!</definedName>
    <definedName name="perc_ass_b003" localSheetId="0">#REF!</definedName>
    <definedName name="perc_ass_b003">#REF!</definedName>
    <definedName name="perc_ass_b004" localSheetId="0">#REF!</definedName>
    <definedName name="perc_ass_b004">#REF!</definedName>
    <definedName name="perc_ass_b005" localSheetId="0">#REF!</definedName>
    <definedName name="perc_ass_b005">#REF!</definedName>
    <definedName name="perc_ass_b006" localSheetId="0">#REF!</definedName>
    <definedName name="perc_ass_b006">#REF!</definedName>
    <definedName name="perc_ass_b007" localSheetId="0">#REF!</definedName>
    <definedName name="perc_ass_b007">#REF!</definedName>
    <definedName name="perc_ass_b008" localSheetId="0">#REF!</definedName>
    <definedName name="perc_ass_b008">#REF!</definedName>
    <definedName name="perc_ass_b009" localSheetId="0">#REF!</definedName>
    <definedName name="perc_ass_b009">#REF!</definedName>
    <definedName name="perc_ass_c001" localSheetId="0">#REF!</definedName>
    <definedName name="perc_ass_c001">#REF!</definedName>
    <definedName name="perc_ass_c0012" localSheetId="0">#REF!</definedName>
    <definedName name="perc_ass_c0012">#REF!</definedName>
    <definedName name="perc_ass_c0013" localSheetId="0">#REF!</definedName>
    <definedName name="perc_ass_c0013">#REF!</definedName>
    <definedName name="perc_ass_c002" localSheetId="0">#REF!</definedName>
    <definedName name="perc_ass_c002">#REF!</definedName>
    <definedName name="perc_ass_c003" localSheetId="0">#REF!</definedName>
    <definedName name="perc_ass_c003">#REF!</definedName>
    <definedName name="perc_ass_c004" localSheetId="0">#REF!</definedName>
    <definedName name="perc_ass_c004">#REF!</definedName>
    <definedName name="perc_ass_c005" localSheetId="0">#REF!</definedName>
    <definedName name="perc_ass_c005">#REF!</definedName>
    <definedName name="perc_ass_c007" localSheetId="0">#REF!</definedName>
    <definedName name="perc_ass_c007">#REF!</definedName>
    <definedName name="perc_ass_c008" localSheetId="0">#REF!</definedName>
    <definedName name="perc_ass_c008">#REF!</definedName>
    <definedName name="perc_ass_d0101" localSheetId="0">#REF!</definedName>
    <definedName name="perc_ass_d0101">#REF!</definedName>
    <definedName name="perc_ass_d0102" localSheetId="0">#REF!</definedName>
    <definedName name="perc_ass_d0102">#REF!</definedName>
    <definedName name="perc_ass_D0103" localSheetId="0">#REF!</definedName>
    <definedName name="perc_ass_D0103">#REF!</definedName>
    <definedName name="perc_ass_d0105" localSheetId="0">#REF!</definedName>
    <definedName name="perc_ass_d0105">#REF!</definedName>
    <definedName name="perc_ass_d0201" localSheetId="0">#REF!</definedName>
    <definedName name="perc_ass_d0201">#REF!</definedName>
    <definedName name="perc_ass_e01" localSheetId="0">#REF!</definedName>
    <definedName name="perc_ass_e01">#REF!</definedName>
    <definedName name="perc_ass_e0102" localSheetId="0">#REF!</definedName>
    <definedName name="perc_ass_e0102">#REF!</definedName>
    <definedName name="perc_ass_e0103" localSheetId="0">#REF!</definedName>
    <definedName name="perc_ass_e0103">#REF!</definedName>
    <definedName name="perc_ass_e04" localSheetId="0">#REF!</definedName>
    <definedName name="perc_ass_e04">#REF!</definedName>
    <definedName name="perc_ass_e05" localSheetId="0">#REF!</definedName>
    <definedName name="perc_ass_e05">#REF!</definedName>
    <definedName name="perc_ass_g0201" localSheetId="0">#REF!</definedName>
    <definedName name="perc_ass_g0201">#REF!</definedName>
    <definedName name="perc_man_a0102" localSheetId="0">#REF!</definedName>
    <definedName name="perc_man_a0102">#REF!</definedName>
    <definedName name="perc_man_a0701" localSheetId="0">#REF!</definedName>
    <definedName name="perc_man_a0701">#REF!</definedName>
    <definedName name="perc_man_b0011" localSheetId="0">#REF!</definedName>
    <definedName name="perc_man_b0011">#REF!</definedName>
    <definedName name="perc_man_b0012" localSheetId="0">#REF!</definedName>
    <definedName name="perc_man_b0012">#REF!</definedName>
    <definedName name="perc_man_b0013" localSheetId="0">'[40]B0-Er.Serv.San.-dettaglio'!#REF!</definedName>
    <definedName name="perc_man_b0013">'[41]B0-Er.Serv.San.-dettaglio'!#REF!</definedName>
    <definedName name="perc_man_b0014" localSheetId="0">#REF!</definedName>
    <definedName name="perc_man_b0014">#REF!</definedName>
    <definedName name="perc_man_b0015" localSheetId="0">#REF!</definedName>
    <definedName name="perc_man_b0015">#REF!</definedName>
    <definedName name="perc_man_b0016" localSheetId="0">#REF!</definedName>
    <definedName name="perc_man_b0016">#REF!</definedName>
    <definedName name="perc_man_b002" localSheetId="0">#REF!</definedName>
    <definedName name="perc_man_b002">#REF!</definedName>
    <definedName name="perc_man_b003" localSheetId="0">#REF!</definedName>
    <definedName name="perc_man_b003">#REF!</definedName>
    <definedName name="perc_man_b004" localSheetId="0">#REF!</definedName>
    <definedName name="perc_man_b004">#REF!</definedName>
    <definedName name="perc_man_b005" localSheetId="0">#REF!</definedName>
    <definedName name="perc_man_b005">#REF!</definedName>
    <definedName name="perc_man_b006" localSheetId="0">#REF!</definedName>
    <definedName name="perc_man_b006">#REF!</definedName>
    <definedName name="perc_man_b007" localSheetId="0">#REF!</definedName>
    <definedName name="perc_man_b007">#REF!</definedName>
    <definedName name="perc_man_b008" localSheetId="0">#REF!</definedName>
    <definedName name="perc_man_b008">#REF!</definedName>
    <definedName name="perc_man_b009" localSheetId="0">#REF!</definedName>
    <definedName name="perc_man_b009">#REF!</definedName>
    <definedName name="perc_man_c001" localSheetId="0">#REF!</definedName>
    <definedName name="perc_man_c001">#REF!</definedName>
    <definedName name="perc_man_c0012" localSheetId="0">#REF!</definedName>
    <definedName name="perc_man_c0012">#REF!</definedName>
    <definedName name="perc_man_c0013" localSheetId="0">#REF!</definedName>
    <definedName name="perc_man_c0013">#REF!</definedName>
    <definedName name="perc_man_c002" localSheetId="0">#REF!</definedName>
    <definedName name="perc_man_c002">#REF!</definedName>
    <definedName name="perc_man_c003" localSheetId="0">#REF!</definedName>
    <definedName name="perc_man_c003">#REF!</definedName>
    <definedName name="perc_man_c004" localSheetId="0">#REF!</definedName>
    <definedName name="perc_man_c004">#REF!</definedName>
    <definedName name="perc_man_c005" localSheetId="0">#REF!</definedName>
    <definedName name="perc_man_c005">#REF!</definedName>
    <definedName name="perc_man_c007" localSheetId="0">#REF!</definedName>
    <definedName name="perc_man_c007">#REF!</definedName>
    <definedName name="perc_man_c008" localSheetId="0">#REF!</definedName>
    <definedName name="perc_man_c008">#REF!</definedName>
    <definedName name="perc_man_d0101" localSheetId="0">#REF!</definedName>
    <definedName name="perc_man_d0101">#REF!</definedName>
    <definedName name="perc_man_d0102" localSheetId="0">#REF!</definedName>
    <definedName name="perc_man_d0102">#REF!</definedName>
    <definedName name="perc_man_d0103" localSheetId="0">#REF!</definedName>
    <definedName name="perc_man_d0103">#REF!</definedName>
    <definedName name="perc_man_d0103m" localSheetId="0">#REF!</definedName>
    <definedName name="perc_man_d0103m">#REF!</definedName>
    <definedName name="perc_man_d0105" localSheetId="0">#REF!</definedName>
    <definedName name="perc_man_d0105">#REF!</definedName>
    <definedName name="perc_man_d0201" localSheetId="0">#REF!</definedName>
    <definedName name="perc_man_d0201">#REF!</definedName>
    <definedName name="perc_man_e01" localSheetId="0">#REF!</definedName>
    <definedName name="perc_man_e01">#REF!</definedName>
    <definedName name="perc_man_e0102" localSheetId="0">#REF!</definedName>
    <definedName name="perc_man_e0102">#REF!</definedName>
    <definedName name="perc_man_e0103" localSheetId="0">#REF!</definedName>
    <definedName name="perc_man_e0103">#REF!</definedName>
    <definedName name="perc_man_e04" localSheetId="0">#REF!</definedName>
    <definedName name="perc_man_e04">#REF!</definedName>
    <definedName name="perc_man_e05" localSheetId="0">#REF!</definedName>
    <definedName name="perc_man_e05">#REF!</definedName>
    <definedName name="perc_man_e202" localSheetId="0">'[42]E0-Sist.Governo-Cond.SISR-2004'!#REF!</definedName>
    <definedName name="perc_man_e202">'[43]E0-Sist.Governo-Cond.SISR-2004'!#REF!</definedName>
    <definedName name="perc_man_g0201" localSheetId="0">#REF!</definedName>
    <definedName name="perc_man_g0201">#REF!</definedName>
    <definedName name="perc_pass" localSheetId="0">#REF!</definedName>
    <definedName name="perc_pass">#REF!</definedName>
    <definedName name="Pers_aopn" localSheetId="0">#REF!</definedName>
    <definedName name="Pers_aopn">#REF!</definedName>
    <definedName name="Pers_aots" localSheetId="0">#REF!</definedName>
    <definedName name="Pers_aots">#REF!</definedName>
    <definedName name="Pers_aoud" localSheetId="0">#REF!</definedName>
    <definedName name="Pers_aoud">#REF!</definedName>
    <definedName name="Pers_ars" localSheetId="0">#REF!</definedName>
    <definedName name="Pers_ars">#REF!</definedName>
    <definedName name="Pers_ass1" localSheetId="0">#REF!</definedName>
    <definedName name="Pers_ass1">#REF!</definedName>
    <definedName name="Pers_ass2" localSheetId="0">#REF!</definedName>
    <definedName name="Pers_ass2">#REF!</definedName>
    <definedName name="Pers_ass4" localSheetId="0">#REF!</definedName>
    <definedName name="Pers_ass4">#REF!</definedName>
    <definedName name="Pers_ass6" localSheetId="0">#REF!</definedName>
    <definedName name="Pers_ass6">#REF!</definedName>
    <definedName name="Pers_burlo" localSheetId="0">#REF!</definedName>
    <definedName name="Pers_burlo">#REF!</definedName>
    <definedName name="Pers_cro" localSheetId="0">#REF!</definedName>
    <definedName name="Pers_cro">#REF!</definedName>
    <definedName name="Pers_policl" localSheetId="0">#REF!</definedName>
    <definedName name="Pers_policl">#REF!</definedName>
    <definedName name="Pesr_ass3" localSheetId="0">#REF!</definedName>
    <definedName name="Pesr_ass3">#REF!</definedName>
    <definedName name="pippo" localSheetId="0">'[6]Alim S.P.'!#REF!</definedName>
    <definedName name="pippo">'[44]Alim S.P.'!#REF!</definedName>
    <definedName name="pluto" localSheetId="0">#REF!</definedName>
    <definedName name="pluto">#REF!</definedName>
    <definedName name="precons" localSheetId="0">#REF!</definedName>
    <definedName name="precons">#REF!</definedName>
    <definedName name="prova">'[9]Alim S.P.'!#REF!</definedName>
    <definedName name="QUOTA_40">[18]Codifiche!$Y$2:$Y$11</definedName>
    <definedName name="re" localSheetId="0">#REF!</definedName>
    <definedName name="re">#REF!</definedName>
    <definedName name="re_1">"#REF!"</definedName>
    <definedName name="rewe" localSheetId="0">[45]AOTS!$1:$1048576</definedName>
    <definedName name="rewe">[46]AOTS!$1:$1048576</definedName>
    <definedName name="Riassunto__Risorse_complessive" localSheetId="0">#REF!</definedName>
    <definedName name="Riassunto__Risorse_complessive">#REF!</definedName>
    <definedName name="ricavi" localSheetId="0">#REF!</definedName>
    <definedName name="ricavi">#REF!</definedName>
    <definedName name="sc_clipper" localSheetId="0">#REF!</definedName>
    <definedName name="sc_clipper">#REF!</definedName>
    <definedName name="sc_d00101" localSheetId="0">#REF!</definedName>
    <definedName name="sc_d00101">#REF!</definedName>
    <definedName name="sc_d00102" localSheetId="0">#REF!</definedName>
    <definedName name="sc_d00102">#REF!</definedName>
    <definedName name="sc_d00103" localSheetId="0">#REF!</definedName>
    <definedName name="sc_d00103">#REF!</definedName>
    <definedName name="sc_d00105" localSheetId="0">#REF!</definedName>
    <definedName name="sc_d00105">#REF!</definedName>
    <definedName name="sc_d00501" localSheetId="0">#REF!</definedName>
    <definedName name="sc_d00501">#REF!</definedName>
    <definedName name="sc_g00201" localSheetId="0">#REF!</definedName>
    <definedName name="sc_g00201">#REF!</definedName>
    <definedName name="selez">"#REF!"</definedName>
    <definedName name="SESSO">[18]Codifiche!$A$2:$A$6</definedName>
    <definedName name="SPSS" localSheetId="0">#REF!</definedName>
    <definedName name="SPSS">#REF!</definedName>
    <definedName name="stampa" localSheetId="0">[47]AOTS!$1:$1048576</definedName>
    <definedName name="stampa">[47]AOTS!$1:$1048576</definedName>
    <definedName name="STATO">[18]Codifiche!$B$2:$B$15</definedName>
    <definedName name="TEMPO">[18]Codifiche!$R$2:$R$15</definedName>
    <definedName name="Term_agg_ASCOT" localSheetId="0">#REF!</definedName>
    <definedName name="Term_agg_ASCOT">#REF!</definedName>
    <definedName name="_xlnm.Print_Titles" localSheetId="3">'Alimentazione CE Costi'!$1:$2</definedName>
    <definedName name="_xlnm.Print_Titles" localSheetId="4">'Alimentazione CE Ricavi'!$1:$2</definedName>
    <definedName name="_xlnm.Print_Titles" localSheetId="2">'CE Min'!$23:$23</definedName>
    <definedName name="_xlnm.Print_Titles" localSheetId="1">'Schema CE'!$4:$5</definedName>
    <definedName name="Tot_chemio_regione" localSheetId="0">#REF!</definedName>
    <definedName name="Tot_chemio_regione">#REF!</definedName>
    <definedName name="Tot_referti_G2RISregione" localSheetId="0">#REF!</definedName>
    <definedName name="Tot_referti_G2RISregione">#REF!</definedName>
    <definedName name="TOTALE" localSheetId="0">#REF!</definedName>
    <definedName name="TOTALE">#REF!</definedName>
    <definedName name="Totale_accessi_regione" localSheetId="0">#REF!</definedName>
    <definedName name="Totale_accessi_regione">#REF!</definedName>
    <definedName name="Totale_acquisti_di_rilievo_aziendale" localSheetId="0">#REF!</definedName>
    <definedName name="Totale_acquisti_di_rilievo_aziendale">#REF!</definedName>
    <definedName name="Totale_acquisti_di_rilievo_regionale" localSheetId="0">#REF!</definedName>
    <definedName name="Totale_acquisti_di_rilievo_regionale">#REF!</definedName>
    <definedName name="Totale_dip_regione" localSheetId="0">#REF!</definedName>
    <definedName name="Totale_dip_regione">#REF!</definedName>
    <definedName name="Totale_esami_regione" localSheetId="0">#REF!</definedName>
    <definedName name="Totale_esami_regione">#REF!</definedName>
    <definedName name="Totale_interventi_di_rilievo_aziendale" localSheetId="0">#REF!</definedName>
    <definedName name="Totale_interventi_di_rilievo_aziendale">#REF!</definedName>
    <definedName name="Totale_interventi_di_rilievo_regionale" localSheetId="0">#REF!</definedName>
    <definedName name="Totale_interventi_di_rilievo_regionale">#REF!</definedName>
    <definedName name="Totale_parametro_riferimento_G2" localSheetId="0">#REF!</definedName>
    <definedName name="Totale_parametro_riferimento_G2">#REF!</definedName>
    <definedName name="Totale_trasf_regione" localSheetId="0">#REF!</definedName>
    <definedName name="Totale_trasf_regione">#REF!</definedName>
    <definedName name="Uselist" localSheetId="0">INDEX("[21]!valdata",1,MATCH("'[22]2010'!xfd1",[30]Lists!$A$1:$IV$1,0)):INDEX("[21]!valdata",Counter,MATCH("'[22]2010'!xfd1",[30]Lists!$A$1:$IV$1,0))</definedName>
    <definedName name="Uselist">INDEX("[21]!valdata",1,MATCH("'[22]2010'!xfd1",[30]Lists!$A$1:$IV$1,0)):INDEX("[21]!valdata",Counter,MATCH("'[22]2010'!xfd1",[30]Lists!$A$1:$IV$1,0))</definedName>
    <definedName name="Uselist2" localSheetId="0">INDEX("[21]!valdata2",1,MATCH("'[23]2010'!xfd1",[31]profili!$A$1:$IV$1,0)):INDEX("[21]!valdata2",Counter2,MATCH("'[23]2010'!xfd1",[31]profili!$A$1:$IV$1,0))</definedName>
    <definedName name="Uselist2">INDEX("[21]!valdata2",1,MATCH("'[23]2010'!xfd1",[31]profili!$A$1:$IV$1,0)):INDEX("[21]!valdata2",Counter2,MATCH("'[23]2010'!xfd1",[31]profili!$A$1:$IV$1,0))</definedName>
    <definedName name="val_nom_term_ce" localSheetId="0">#REF!</definedName>
    <definedName name="val_nom_term_ce">#REF!</definedName>
    <definedName name="Val_nom_terminale" localSheetId="0">#REF!</definedName>
    <definedName name="Val_nom_terminale">#REF!</definedName>
    <definedName name="val_ora_a0102" localSheetId="0">#REF!</definedName>
    <definedName name="val_ora_a0102">#REF!</definedName>
    <definedName name="val_ora_a0202" localSheetId="0">#REF!</definedName>
    <definedName name="val_ora_a0202">#REF!</definedName>
    <definedName name="val_ora_a0701" localSheetId="0">#REF!</definedName>
    <definedName name="val_ora_a0701">#REF!</definedName>
    <definedName name="val_ora_b0011" localSheetId="0">#REF!</definedName>
    <definedName name="val_ora_b0011">#REF!</definedName>
    <definedName name="val_ora_b0012" localSheetId="0">#REF!</definedName>
    <definedName name="val_ora_b0012">#REF!</definedName>
    <definedName name="val_ora_b0013" localSheetId="0">'[40]B0-Er.Serv.San.-dettaglio'!#REF!</definedName>
    <definedName name="val_ora_b0013">'[41]B0-Er.Serv.San.-dettaglio'!#REF!</definedName>
    <definedName name="val_ora_b0014" localSheetId="0">#REF!</definedName>
    <definedName name="val_ora_b0014">#REF!</definedName>
    <definedName name="val_ora_b0015" localSheetId="0">#REF!</definedName>
    <definedName name="val_ora_b0015">#REF!</definedName>
    <definedName name="val_ora_b0016" localSheetId="0">#REF!</definedName>
    <definedName name="val_ora_b0016">#REF!</definedName>
    <definedName name="val_ora_b002" localSheetId="0">#REF!</definedName>
    <definedName name="val_ora_b002">#REF!</definedName>
    <definedName name="val_ora_b003" localSheetId="0">#REF!</definedName>
    <definedName name="val_ora_b003">#REF!</definedName>
    <definedName name="val_ora_b004" localSheetId="0">#REF!</definedName>
    <definedName name="val_ora_b004">#REF!</definedName>
    <definedName name="val_ora_b005" localSheetId="0">#REF!</definedName>
    <definedName name="val_ora_b005">#REF!</definedName>
    <definedName name="val_ora_b006" localSheetId="0">#REF!</definedName>
    <definedName name="val_ora_b006">#REF!</definedName>
    <definedName name="val_ora_b007" localSheetId="0">#REF!</definedName>
    <definedName name="val_ora_b007">#REF!</definedName>
    <definedName name="val_ora_b008" localSheetId="0">#REF!</definedName>
    <definedName name="val_ora_b008">#REF!</definedName>
    <definedName name="val_ora_b009" localSheetId="0">#REF!</definedName>
    <definedName name="val_ora_b009">#REF!</definedName>
    <definedName name="val_ora_c001" localSheetId="0">#REF!</definedName>
    <definedName name="val_ora_c001">#REF!</definedName>
    <definedName name="val_ora_c002" localSheetId="0">#REF!</definedName>
    <definedName name="val_ora_c002">#REF!</definedName>
    <definedName name="val_ora_c003" localSheetId="0">#REF!</definedName>
    <definedName name="val_ora_c003">#REF!</definedName>
    <definedName name="val_ora_c004" localSheetId="0">#REF!</definedName>
    <definedName name="val_ora_c004">#REF!</definedName>
    <definedName name="val_ora_c005" localSheetId="0">#REF!</definedName>
    <definedName name="val_ora_c005">#REF!</definedName>
    <definedName name="val_ora_c007" localSheetId="0">#REF!</definedName>
    <definedName name="val_ora_c007">#REF!</definedName>
    <definedName name="val_ora_c008" localSheetId="0">#REF!</definedName>
    <definedName name="val_ora_c008">#REF!</definedName>
    <definedName name="val_ora_d0101" localSheetId="0">#REF!</definedName>
    <definedName name="val_ora_d0101">#REF!</definedName>
    <definedName name="val_ora_d0102" localSheetId="0">#REF!</definedName>
    <definedName name="val_ora_d0102">#REF!</definedName>
    <definedName name="val_ora_d0103" localSheetId="0">'[40]D0-Scamb.Inform.-Cond.SISR-2004'!$W$31+'[40]D0-Scamb.Inform.-Cond.SISR-2004'!$W$32</definedName>
    <definedName name="val_ora_d0103">'[41]D0-Scamb.Inform.-Cond.SISR-2004'!$W$31+'[41]D0-Scamb.Inform.-Cond.SISR-2004'!$W$32</definedName>
    <definedName name="val_ora_d0105" localSheetId="0">#REF!</definedName>
    <definedName name="val_ora_d0105">#REF!</definedName>
    <definedName name="val_ora_d0201" localSheetId="0">#REF!</definedName>
    <definedName name="val_ora_d0201">#REF!</definedName>
    <definedName name="val_ora_e01" localSheetId="0">#REF!</definedName>
    <definedName name="val_ora_e01">#REF!</definedName>
    <definedName name="val_ora_e0102" localSheetId="0">#REF!</definedName>
    <definedName name="val_ora_e0102">#REF!</definedName>
    <definedName name="val_ora_e0103" localSheetId="0">#REF!</definedName>
    <definedName name="val_ora_e0103">#REF!</definedName>
    <definedName name="val_ora_e04" localSheetId="0">#REF!</definedName>
    <definedName name="val_ora_e04">#REF!</definedName>
    <definedName name="val_ora_e05" localSheetId="0">#REF!</definedName>
    <definedName name="val_ora_e05">#REF!</definedName>
    <definedName name="val_ora_g0201" localSheetId="0">#REF!</definedName>
    <definedName name="val_ora_g0201">#REF!</definedName>
    <definedName name="val_tot_ap_reg" localSheetId="0">#REF!</definedName>
    <definedName name="val_tot_ap_reg">#REF!</definedName>
    <definedName name="val_tot_ap_reg1" localSheetId="0">#REF!</definedName>
    <definedName name="val_tot_ap_reg1">#REF!</definedName>
    <definedName name="val_tot_ca_reg" localSheetId="0">#REF!</definedName>
    <definedName name="val_tot_ca_reg">#REF!</definedName>
    <definedName name="val_tot_car_reg" localSheetId="0">#REF!</definedName>
    <definedName name="val_tot_car_reg">#REF!</definedName>
    <definedName name="val_tot_cep_reg" localSheetId="0">#REF!</definedName>
    <definedName name="val_tot_cep_reg">#REF!</definedName>
    <definedName name="val_tot_cup_reg" localSheetId="0">#REF!</definedName>
    <definedName name="val_tot_cup_reg">#REF!</definedName>
    <definedName name="val_tot_ec_reg" localSheetId="0">#REF!</definedName>
    <definedName name="val_tot_ec_reg">#REF!</definedName>
    <definedName name="val_tot_em_reg" localSheetId="0">#REF!</definedName>
    <definedName name="val_tot_em_reg">#REF!</definedName>
    <definedName name="val_tot_gc_reg" localSheetId="0">#REF!</definedName>
    <definedName name="val_tot_gc_reg">#REF!</definedName>
    <definedName name="val_tot_ge_reg" localSheetId="0">#REF!</definedName>
    <definedName name="val_tot_ge_reg">#REF!</definedName>
    <definedName name="val_tot_ge_term" localSheetId="0">#REF!</definedName>
    <definedName name="val_tot_ge_term">#REF!</definedName>
    <definedName name="val_tot_pa_reg" localSheetId="0">#REF!</definedName>
    <definedName name="val_tot_pa_reg">#REF!</definedName>
    <definedName name="val_tot_pi_reg" localSheetId="0">#REF!</definedName>
    <definedName name="val_tot_pi_reg">#REF!</definedName>
    <definedName name="val_tot_ps_reg" localSheetId="0">#REF!</definedName>
    <definedName name="val_tot_ps_reg">#REF!</definedName>
    <definedName name="val_tot_ps_reg_var" localSheetId="0">#REF!</definedName>
    <definedName name="val_tot_ps_reg_var">#REF!</definedName>
    <definedName name="ValData">#N/A</definedName>
    <definedName name="Valdata2">#N/A</definedName>
    <definedName name="VARIAZIONE">[18]Codifiche!$M$2:$M$18</definedName>
    <definedName name="verifica" localSheetId="0">#REF!</definedName>
    <definedName name="verifica">#REF!</definedName>
    <definedName name="verifica_1">"#REF!"</definedName>
    <definedName name="WWWWW">"#REF!"</definedName>
    <definedName name="x" localSheetId="0">#REF!</definedName>
    <definedName name="x">#REF!</definedName>
    <definedName name="zxxx" localSheetId="0">#REF!</definedName>
    <definedName name="zxx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4" i="3" l="1"/>
  <c r="N887" i="3"/>
  <c r="J579" i="4" s="1"/>
  <c r="N487" i="3"/>
  <c r="N473" i="3"/>
  <c r="I895" i="3"/>
  <c r="J895" i="3"/>
  <c r="J274" i="2" s="1"/>
  <c r="L895" i="3"/>
  <c r="L274" i="2" s="1"/>
  <c r="M895" i="3"/>
  <c r="M274" i="2" s="1"/>
  <c r="I273" i="2"/>
  <c r="J273" i="2"/>
  <c r="L273" i="2"/>
  <c r="M273" i="2"/>
  <c r="N273" i="2"/>
  <c r="I274" i="2"/>
  <c r="I275" i="2" s="1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G568" i="4" s="1"/>
  <c r="K878" i="3"/>
  <c r="K877" i="3"/>
  <c r="K876" i="3"/>
  <c r="K875" i="3"/>
  <c r="K874" i="3"/>
  <c r="K873" i="3"/>
  <c r="K872" i="3"/>
  <c r="K871" i="3"/>
  <c r="G560" i="4" s="1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G544" i="4" s="1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G487" i="4" s="1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G473" i="4" s="1"/>
  <c r="K822" i="3"/>
  <c r="K821" i="3"/>
  <c r="K820" i="3"/>
  <c r="K819" i="3"/>
  <c r="K818" i="3"/>
  <c r="K817" i="3"/>
  <c r="K816" i="3"/>
  <c r="K815" i="3"/>
  <c r="G470" i="4" s="1"/>
  <c r="K814" i="3"/>
  <c r="K813" i="3"/>
  <c r="K812" i="3"/>
  <c r="K811" i="3"/>
  <c r="K810" i="3"/>
  <c r="K809" i="3"/>
  <c r="K808" i="3"/>
  <c r="K807" i="3"/>
  <c r="G462" i="4" s="1"/>
  <c r="K806" i="3"/>
  <c r="K805" i="3"/>
  <c r="K804" i="3"/>
  <c r="K803" i="3"/>
  <c r="K802" i="3"/>
  <c r="K801" i="3"/>
  <c r="K800" i="3"/>
  <c r="K799" i="3"/>
  <c r="G454" i="4" s="1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G438" i="4" s="1"/>
  <c r="K710" i="3"/>
  <c r="K709" i="3"/>
  <c r="K708" i="3"/>
  <c r="K707" i="3"/>
  <c r="K706" i="3"/>
  <c r="K705" i="3"/>
  <c r="K704" i="3"/>
  <c r="K703" i="3"/>
  <c r="G434" i="4" s="1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G430" i="4" s="1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G426" i="4" s="1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G414" i="4" s="1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G401" i="4" s="1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G397" i="4" s="1"/>
  <c r="K510" i="3"/>
  <c r="K509" i="3"/>
  <c r="K508" i="3"/>
  <c r="K507" i="3"/>
  <c r="K506" i="3"/>
  <c r="K505" i="3"/>
  <c r="K504" i="3"/>
  <c r="K503" i="3"/>
  <c r="G396" i="4" s="1"/>
  <c r="K502" i="3"/>
  <c r="K501" i="3"/>
  <c r="K500" i="3"/>
  <c r="K499" i="3"/>
  <c r="K498" i="3"/>
  <c r="K497" i="3"/>
  <c r="K496" i="3"/>
  <c r="K495" i="3"/>
  <c r="G395" i="4" s="1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G376" i="4" s="1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G360" i="4" s="1"/>
  <c r="K406" i="3"/>
  <c r="K405" i="3"/>
  <c r="K404" i="3"/>
  <c r="K403" i="3"/>
  <c r="K402" i="3"/>
  <c r="K401" i="3"/>
  <c r="K400" i="3"/>
  <c r="K399" i="3"/>
  <c r="G356" i="4" s="1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G350" i="4" s="1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G334" i="4" s="1"/>
  <c r="K345" i="3"/>
  <c r="G333" i="4" s="1"/>
  <c r="K344" i="3"/>
  <c r="K343" i="3"/>
  <c r="K342" i="3"/>
  <c r="G330" i="4" s="1"/>
  <c r="K341" i="3"/>
  <c r="K340" i="3"/>
  <c r="K339" i="3"/>
  <c r="G327" i="4" s="1"/>
  <c r="K338" i="3"/>
  <c r="G326" i="4" s="1"/>
  <c r="K337" i="3"/>
  <c r="K336" i="3"/>
  <c r="K335" i="3"/>
  <c r="G325" i="4" s="1"/>
  <c r="K334" i="3"/>
  <c r="G324" i="4" s="1"/>
  <c r="K333" i="3"/>
  <c r="K332" i="3"/>
  <c r="K331" i="3"/>
  <c r="K330" i="3"/>
  <c r="G320" i="4" s="1"/>
  <c r="K329" i="3"/>
  <c r="K328" i="3"/>
  <c r="K327" i="3"/>
  <c r="K326" i="3"/>
  <c r="K325" i="3"/>
  <c r="K324" i="3"/>
  <c r="K323" i="3"/>
  <c r="K322" i="3"/>
  <c r="K321" i="3"/>
  <c r="K320" i="3"/>
  <c r="K319" i="3"/>
  <c r="G317" i="4" s="1"/>
  <c r="K318" i="3"/>
  <c r="K317" i="3"/>
  <c r="K316" i="3"/>
  <c r="K315" i="3"/>
  <c r="K314" i="3"/>
  <c r="K313" i="3"/>
  <c r="K312" i="3"/>
  <c r="K311" i="3"/>
  <c r="K310" i="3"/>
  <c r="K309" i="3"/>
  <c r="K308" i="3"/>
  <c r="K307" i="3"/>
  <c r="G313" i="4" s="1"/>
  <c r="K306" i="3"/>
  <c r="K305" i="3"/>
  <c r="K304" i="3"/>
  <c r="K303" i="3"/>
  <c r="K302" i="3"/>
  <c r="K301" i="3"/>
  <c r="G309" i="4" s="1"/>
  <c r="K300" i="3"/>
  <c r="K299" i="3"/>
  <c r="K298" i="3"/>
  <c r="G306" i="4" s="1"/>
  <c r="K297" i="3"/>
  <c r="K296" i="3"/>
  <c r="K295" i="3"/>
  <c r="K294" i="3"/>
  <c r="K293" i="3"/>
  <c r="K292" i="3"/>
  <c r="K291" i="3"/>
  <c r="K290" i="3"/>
  <c r="K289" i="3"/>
  <c r="K288" i="3"/>
  <c r="K287" i="3"/>
  <c r="G305" i="4" s="1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G299" i="4" s="1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G296" i="4" s="1"/>
  <c r="K249" i="3"/>
  <c r="K248" i="3"/>
  <c r="K247" i="3"/>
  <c r="G295" i="4" s="1"/>
  <c r="K246" i="3"/>
  <c r="K245" i="3"/>
  <c r="G293" i="4" s="1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G289" i="4" s="1"/>
  <c r="K230" i="3"/>
  <c r="K229" i="3"/>
  <c r="K228" i="3"/>
  <c r="K227" i="3"/>
  <c r="K226" i="3"/>
  <c r="K225" i="3"/>
  <c r="K224" i="3"/>
  <c r="K223" i="3"/>
  <c r="G285" i="4" s="1"/>
  <c r="K222" i="3"/>
  <c r="K221" i="3"/>
  <c r="K220" i="3"/>
  <c r="K219" i="3"/>
  <c r="K218" i="3"/>
  <c r="K217" i="3"/>
  <c r="K216" i="3"/>
  <c r="K215" i="3"/>
  <c r="G281" i="4" s="1"/>
  <c r="K214" i="3"/>
  <c r="G280" i="4" s="1"/>
  <c r="K213" i="3"/>
  <c r="K212" i="3"/>
  <c r="K211" i="3"/>
  <c r="K210" i="3"/>
  <c r="K209" i="3"/>
  <c r="K208" i="3"/>
  <c r="K207" i="3"/>
  <c r="G273" i="4" s="1"/>
  <c r="K206" i="3"/>
  <c r="K205" i="3"/>
  <c r="K204" i="3"/>
  <c r="K203" i="3"/>
  <c r="K202" i="3"/>
  <c r="K201" i="3"/>
  <c r="K200" i="3"/>
  <c r="K199" i="3"/>
  <c r="G267" i="4" s="1"/>
  <c r="K198" i="3"/>
  <c r="K197" i="3"/>
  <c r="K196" i="3"/>
  <c r="K195" i="3"/>
  <c r="K194" i="3"/>
  <c r="K193" i="3"/>
  <c r="K192" i="3"/>
  <c r="K191" i="3"/>
  <c r="G261" i="4" s="1"/>
  <c r="K190" i="3"/>
  <c r="G260" i="4" s="1"/>
  <c r="K189" i="3"/>
  <c r="K188" i="3"/>
  <c r="K187" i="3"/>
  <c r="K186" i="3"/>
  <c r="G256" i="4" s="1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G246" i="4" s="1"/>
  <c r="K169" i="3"/>
  <c r="K168" i="3"/>
  <c r="K167" i="3"/>
  <c r="K166" i="3"/>
  <c r="K165" i="3"/>
  <c r="K164" i="3"/>
  <c r="K163" i="3"/>
  <c r="K162" i="3"/>
  <c r="K161" i="3"/>
  <c r="K160" i="3"/>
  <c r="K159" i="3"/>
  <c r="K158" i="3"/>
  <c r="G238" i="4" s="1"/>
  <c r="K157" i="3"/>
  <c r="K156" i="3"/>
  <c r="K155" i="3"/>
  <c r="K154" i="3"/>
  <c r="K153" i="3"/>
  <c r="K152" i="3"/>
  <c r="K151" i="3"/>
  <c r="K150" i="3"/>
  <c r="G234" i="4" s="1"/>
  <c r="K149" i="3"/>
  <c r="K148" i="3"/>
  <c r="K147" i="3"/>
  <c r="K146" i="3"/>
  <c r="G230" i="4" s="1"/>
  <c r="K145" i="3"/>
  <c r="K144" i="3"/>
  <c r="K143" i="3"/>
  <c r="G227" i="4" s="1"/>
  <c r="K142" i="3"/>
  <c r="G226" i="4" s="1"/>
  <c r="K141" i="3"/>
  <c r="G225" i="4" s="1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G219" i="4" s="1"/>
  <c r="K126" i="3"/>
  <c r="K125" i="3"/>
  <c r="K124" i="3"/>
  <c r="K123" i="3"/>
  <c r="K122" i="3"/>
  <c r="G215" i="4" s="1"/>
  <c r="K121" i="3"/>
  <c r="K120" i="3"/>
  <c r="K119" i="3"/>
  <c r="K118" i="3"/>
  <c r="K117" i="3"/>
  <c r="G212" i="4" s="1"/>
  <c r="K116" i="3"/>
  <c r="K115" i="3"/>
  <c r="K114" i="3"/>
  <c r="K113" i="3"/>
  <c r="K112" i="3"/>
  <c r="K111" i="3"/>
  <c r="G208" i="4" s="1"/>
  <c r="K110" i="3"/>
  <c r="K109" i="3"/>
  <c r="K108" i="3"/>
  <c r="K107" i="3"/>
  <c r="K106" i="3"/>
  <c r="K105" i="3"/>
  <c r="K104" i="3"/>
  <c r="K103" i="3"/>
  <c r="G207" i="4" s="1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G198" i="4" s="1"/>
  <c r="K50" i="3"/>
  <c r="G197" i="4" s="1"/>
  <c r="K49" i="3"/>
  <c r="K48" i="3"/>
  <c r="K47" i="3"/>
  <c r="K46" i="3"/>
  <c r="G196" i="4" s="1"/>
  <c r="K45" i="3"/>
  <c r="K44" i="3"/>
  <c r="K43" i="3"/>
  <c r="K42" i="3"/>
  <c r="G194" i="4" s="1"/>
  <c r="K41" i="3"/>
  <c r="K40" i="3"/>
  <c r="K39" i="3"/>
  <c r="G191" i="4" s="1"/>
  <c r="K38" i="3"/>
  <c r="K37" i="3"/>
  <c r="K36" i="3"/>
  <c r="K35" i="3"/>
  <c r="K34" i="3"/>
  <c r="G186" i="4" s="1"/>
  <c r="K33" i="3"/>
  <c r="K32" i="3"/>
  <c r="K31" i="3"/>
  <c r="K30" i="3"/>
  <c r="K29" i="3"/>
  <c r="K28" i="3"/>
  <c r="K27" i="3"/>
  <c r="K26" i="3"/>
  <c r="K25" i="3"/>
  <c r="K24" i="3"/>
  <c r="K23" i="3"/>
  <c r="G180" i="4" s="1"/>
  <c r="K22" i="3"/>
  <c r="G179" i="4" s="1"/>
  <c r="K21" i="3"/>
  <c r="K20" i="3"/>
  <c r="G177" i="4" s="1"/>
  <c r="K19" i="3"/>
  <c r="K18" i="3"/>
  <c r="G175" i="4" s="1"/>
  <c r="K17" i="3"/>
  <c r="K16" i="3"/>
  <c r="K15" i="3"/>
  <c r="G172" i="4" s="1"/>
  <c r="K14" i="3"/>
  <c r="G171" i="4" s="1"/>
  <c r="K13" i="3"/>
  <c r="K12" i="3"/>
  <c r="K11" i="3"/>
  <c r="K10" i="3"/>
  <c r="G167" i="4" s="1"/>
  <c r="K9" i="3"/>
  <c r="K8" i="3"/>
  <c r="K7" i="3"/>
  <c r="G164" i="4" s="1"/>
  <c r="G184" i="4"/>
  <c r="G213" i="4"/>
  <c r="G218" i="4"/>
  <c r="G242" i="4"/>
  <c r="G252" i="4"/>
  <c r="G271" i="4"/>
  <c r="G279" i="4"/>
  <c r="G288" i="4"/>
  <c r="G294" i="4"/>
  <c r="G310" i="4"/>
  <c r="G316" i="4"/>
  <c r="G329" i="4"/>
  <c r="G337" i="4"/>
  <c r="G338" i="4"/>
  <c r="G365" i="4"/>
  <c r="G374" i="4"/>
  <c r="G375" i="4"/>
  <c r="G380" i="4"/>
  <c r="G383" i="4"/>
  <c r="G385" i="4"/>
  <c r="G406" i="4"/>
  <c r="G410" i="4"/>
  <c r="G419" i="4"/>
  <c r="G431" i="4"/>
  <c r="G441" i="4"/>
  <c r="G443" i="4"/>
  <c r="G452" i="4"/>
  <c r="G453" i="4"/>
  <c r="G461" i="4"/>
  <c r="G468" i="4"/>
  <c r="G469" i="4"/>
  <c r="G471" i="4"/>
  <c r="G476" i="4"/>
  <c r="G479" i="4"/>
  <c r="G485" i="4"/>
  <c r="G486" i="4"/>
  <c r="G490" i="4"/>
  <c r="G505" i="4"/>
  <c r="G506" i="4"/>
  <c r="G514" i="4"/>
  <c r="G547" i="4"/>
  <c r="G550" i="4"/>
  <c r="G558" i="4"/>
  <c r="G559" i="4"/>
  <c r="G567" i="4"/>
  <c r="G574" i="4"/>
  <c r="G582" i="4"/>
  <c r="G585" i="4"/>
  <c r="G586" i="4"/>
  <c r="G579" i="4"/>
  <c r="G442" i="4"/>
  <c r="G384" i="4"/>
  <c r="G368" i="4"/>
  <c r="G354" i="4"/>
  <c r="G319" i="4"/>
  <c r="G301" i="4"/>
  <c r="G275" i="4"/>
  <c r="G255" i="4"/>
  <c r="G241" i="4"/>
  <c r="G220" i="4"/>
  <c r="G193" i="4"/>
  <c r="G182" i="4"/>
  <c r="G190" i="4"/>
  <c r="G266" i="4"/>
  <c r="G551" i="4"/>
  <c r="G571" i="4"/>
  <c r="G415" i="4"/>
  <c r="G361" i="4"/>
  <c r="G235" i="4"/>
  <c r="G189" i="4"/>
  <c r="K6" i="3"/>
  <c r="G163" i="4" s="1"/>
  <c r="J586" i="4"/>
  <c r="I586" i="4"/>
  <c r="H586" i="4"/>
  <c r="F586" i="4"/>
  <c r="E586" i="4"/>
  <c r="J585" i="4"/>
  <c r="J583" i="4" s="1"/>
  <c r="I585" i="4"/>
  <c r="H585" i="4"/>
  <c r="F585" i="4"/>
  <c r="E585" i="4"/>
  <c r="J584" i="4"/>
  <c r="I584" i="4"/>
  <c r="H584" i="4"/>
  <c r="G584" i="4"/>
  <c r="F584" i="4"/>
  <c r="E584" i="4"/>
  <c r="J582" i="4"/>
  <c r="I582" i="4"/>
  <c r="H582" i="4"/>
  <c r="F582" i="4"/>
  <c r="E582" i="4"/>
  <c r="J581" i="4"/>
  <c r="I581" i="4"/>
  <c r="H581" i="4"/>
  <c r="G581" i="4"/>
  <c r="F581" i="4"/>
  <c r="E581" i="4"/>
  <c r="J580" i="4"/>
  <c r="I580" i="4"/>
  <c r="H580" i="4"/>
  <c r="G580" i="4"/>
  <c r="F580" i="4"/>
  <c r="E580" i="4"/>
  <c r="I579" i="4"/>
  <c r="H579" i="4"/>
  <c r="F579" i="4"/>
  <c r="E579" i="4"/>
  <c r="J574" i="4"/>
  <c r="I574" i="4"/>
  <c r="H574" i="4"/>
  <c r="F574" i="4"/>
  <c r="E574" i="4"/>
  <c r="J573" i="4"/>
  <c r="I573" i="4"/>
  <c r="H573" i="4"/>
  <c r="G573" i="4"/>
  <c r="F573" i="4"/>
  <c r="E573" i="4"/>
  <c r="J572" i="4"/>
  <c r="I572" i="4"/>
  <c r="H572" i="4"/>
  <c r="G572" i="4"/>
  <c r="F572" i="4"/>
  <c r="E572" i="4"/>
  <c r="J571" i="4"/>
  <c r="I571" i="4"/>
  <c r="H571" i="4"/>
  <c r="F571" i="4"/>
  <c r="E571" i="4"/>
  <c r="J570" i="4"/>
  <c r="I570" i="4"/>
  <c r="H570" i="4"/>
  <c r="G570" i="4"/>
  <c r="F570" i="4"/>
  <c r="E570" i="4"/>
  <c r="J569" i="4"/>
  <c r="I569" i="4"/>
  <c r="H569" i="4"/>
  <c r="G569" i="4"/>
  <c r="F569" i="4"/>
  <c r="E569" i="4"/>
  <c r="J568" i="4"/>
  <c r="I568" i="4"/>
  <c r="H568" i="4"/>
  <c r="F568" i="4"/>
  <c r="E568" i="4"/>
  <c r="J567" i="4"/>
  <c r="I567" i="4"/>
  <c r="H567" i="4"/>
  <c r="F567" i="4"/>
  <c r="E567" i="4"/>
  <c r="J565" i="4"/>
  <c r="I565" i="4"/>
  <c r="H565" i="4"/>
  <c r="G565" i="4"/>
  <c r="F565" i="4"/>
  <c r="E565" i="4"/>
  <c r="J564" i="4"/>
  <c r="I564" i="4"/>
  <c r="H564" i="4"/>
  <c r="G564" i="4"/>
  <c r="F564" i="4"/>
  <c r="E564" i="4"/>
  <c r="J562" i="4"/>
  <c r="I562" i="4"/>
  <c r="H562" i="4"/>
  <c r="G562" i="4"/>
  <c r="F562" i="4"/>
  <c r="E562" i="4"/>
  <c r="J561" i="4"/>
  <c r="I561" i="4"/>
  <c r="H561" i="4"/>
  <c r="G561" i="4"/>
  <c r="F561" i="4"/>
  <c r="E561" i="4"/>
  <c r="J560" i="4"/>
  <c r="I560" i="4"/>
  <c r="H560" i="4"/>
  <c r="F560" i="4"/>
  <c r="E560" i="4"/>
  <c r="J559" i="4"/>
  <c r="I559" i="4"/>
  <c r="H559" i="4"/>
  <c r="F559" i="4"/>
  <c r="E559" i="4"/>
  <c r="J558" i="4"/>
  <c r="I558" i="4"/>
  <c r="H558" i="4"/>
  <c r="F558" i="4"/>
  <c r="E558" i="4"/>
  <c r="J557" i="4"/>
  <c r="I557" i="4"/>
  <c r="H557" i="4"/>
  <c r="G557" i="4"/>
  <c r="F557" i="4"/>
  <c r="E557" i="4"/>
  <c r="J556" i="4"/>
  <c r="I556" i="4"/>
  <c r="H556" i="4"/>
  <c r="G556" i="4"/>
  <c r="F556" i="4"/>
  <c r="E556" i="4"/>
  <c r="J555" i="4"/>
  <c r="I555" i="4"/>
  <c r="I554" i="4" s="1"/>
  <c r="H555" i="4"/>
  <c r="G555" i="4"/>
  <c r="F555" i="4"/>
  <c r="E555" i="4"/>
  <c r="J553" i="4"/>
  <c r="I553" i="4"/>
  <c r="H553" i="4"/>
  <c r="G553" i="4"/>
  <c r="F553" i="4"/>
  <c r="E553" i="4"/>
  <c r="J551" i="4"/>
  <c r="I551" i="4"/>
  <c r="H551" i="4"/>
  <c r="F551" i="4"/>
  <c r="E551" i="4"/>
  <c r="J550" i="4"/>
  <c r="I550" i="4"/>
  <c r="H550" i="4"/>
  <c r="F550" i="4"/>
  <c r="E550" i="4"/>
  <c r="J547" i="4"/>
  <c r="I547" i="4"/>
  <c r="H547" i="4"/>
  <c r="F547" i="4"/>
  <c r="E547" i="4"/>
  <c r="J546" i="4"/>
  <c r="I546" i="4"/>
  <c r="H546" i="4"/>
  <c r="G546" i="4"/>
  <c r="F546" i="4"/>
  <c r="E546" i="4"/>
  <c r="J544" i="4"/>
  <c r="I544" i="4"/>
  <c r="H544" i="4"/>
  <c r="F544" i="4"/>
  <c r="E544" i="4"/>
  <c r="J542" i="4"/>
  <c r="I542" i="4"/>
  <c r="H542" i="4"/>
  <c r="F542" i="4"/>
  <c r="E542" i="4"/>
  <c r="J541" i="4"/>
  <c r="I541" i="4"/>
  <c r="H541" i="4"/>
  <c r="F541" i="4"/>
  <c r="E541" i="4"/>
  <c r="J540" i="4"/>
  <c r="I540" i="4"/>
  <c r="H540" i="4"/>
  <c r="F540" i="4"/>
  <c r="E540" i="4"/>
  <c r="J539" i="4"/>
  <c r="I539" i="4"/>
  <c r="H539" i="4"/>
  <c r="F539" i="4"/>
  <c r="E539" i="4"/>
  <c r="J538" i="4"/>
  <c r="I538" i="4"/>
  <c r="H538" i="4"/>
  <c r="F538" i="4"/>
  <c r="E538" i="4"/>
  <c r="J537" i="4"/>
  <c r="I537" i="4"/>
  <c r="H537" i="4"/>
  <c r="F537" i="4"/>
  <c r="E537" i="4"/>
  <c r="J536" i="4"/>
  <c r="I536" i="4"/>
  <c r="H536" i="4"/>
  <c r="F536" i="4"/>
  <c r="E536" i="4"/>
  <c r="J535" i="4"/>
  <c r="I535" i="4"/>
  <c r="H535" i="4"/>
  <c r="F535" i="4"/>
  <c r="E535" i="4"/>
  <c r="J533" i="4"/>
  <c r="I533" i="4"/>
  <c r="H533" i="4"/>
  <c r="F533" i="4"/>
  <c r="E533" i="4"/>
  <c r="J531" i="4"/>
  <c r="I531" i="4"/>
  <c r="H531" i="4"/>
  <c r="F531" i="4"/>
  <c r="E531" i="4"/>
  <c r="J530" i="4"/>
  <c r="I530" i="4"/>
  <c r="H530" i="4"/>
  <c r="F530" i="4"/>
  <c r="E530" i="4"/>
  <c r="J529" i="4"/>
  <c r="I529" i="4"/>
  <c r="H529" i="4"/>
  <c r="F529" i="4"/>
  <c r="E529" i="4"/>
  <c r="J528" i="4"/>
  <c r="I528" i="4"/>
  <c r="H528" i="4"/>
  <c r="F528" i="4"/>
  <c r="E528" i="4"/>
  <c r="J527" i="4"/>
  <c r="I527" i="4"/>
  <c r="H527" i="4"/>
  <c r="F527" i="4"/>
  <c r="E527" i="4"/>
  <c r="J526" i="4"/>
  <c r="I526" i="4"/>
  <c r="H526" i="4"/>
  <c r="F526" i="4"/>
  <c r="E526" i="4"/>
  <c r="J525" i="4"/>
  <c r="I525" i="4"/>
  <c r="H525" i="4"/>
  <c r="F525" i="4"/>
  <c r="E525" i="4"/>
  <c r="J523" i="4"/>
  <c r="I523" i="4"/>
  <c r="H523" i="4"/>
  <c r="F523" i="4"/>
  <c r="E523" i="4"/>
  <c r="J522" i="4"/>
  <c r="I522" i="4"/>
  <c r="H522" i="4"/>
  <c r="F522" i="4"/>
  <c r="E522" i="4"/>
  <c r="J520" i="4"/>
  <c r="I520" i="4"/>
  <c r="H520" i="4"/>
  <c r="F520" i="4"/>
  <c r="E520" i="4"/>
  <c r="J518" i="4"/>
  <c r="I518" i="4"/>
  <c r="H518" i="4"/>
  <c r="F518" i="4"/>
  <c r="E518" i="4"/>
  <c r="J514" i="4"/>
  <c r="I514" i="4"/>
  <c r="H514" i="4"/>
  <c r="F514" i="4"/>
  <c r="E514" i="4"/>
  <c r="J513" i="4"/>
  <c r="I513" i="4"/>
  <c r="H513" i="4"/>
  <c r="F513" i="4"/>
  <c r="E513" i="4"/>
  <c r="J510" i="4"/>
  <c r="I510" i="4"/>
  <c r="H510" i="4"/>
  <c r="G510" i="4"/>
  <c r="G508" i="4" s="1"/>
  <c r="F510" i="4"/>
  <c r="E510" i="4"/>
  <c r="J509" i="4"/>
  <c r="I509" i="4"/>
  <c r="I508" i="4" s="1"/>
  <c r="H509" i="4"/>
  <c r="G509" i="4"/>
  <c r="F509" i="4"/>
  <c r="E509" i="4"/>
  <c r="J507" i="4"/>
  <c r="I507" i="4"/>
  <c r="H507" i="4"/>
  <c r="G507" i="4"/>
  <c r="F507" i="4"/>
  <c r="E507" i="4"/>
  <c r="J506" i="4"/>
  <c r="I506" i="4"/>
  <c r="H506" i="4"/>
  <c r="F506" i="4"/>
  <c r="E506" i="4"/>
  <c r="J505" i="4"/>
  <c r="I505" i="4"/>
  <c r="H505" i="4"/>
  <c r="F505" i="4"/>
  <c r="E505" i="4"/>
  <c r="J503" i="4"/>
  <c r="I503" i="4"/>
  <c r="H503" i="4"/>
  <c r="F503" i="4"/>
  <c r="E503" i="4"/>
  <c r="J502" i="4"/>
  <c r="I502" i="4"/>
  <c r="H502" i="4"/>
  <c r="F502" i="4"/>
  <c r="E502" i="4"/>
  <c r="J501" i="4"/>
  <c r="I501" i="4"/>
  <c r="H501" i="4"/>
  <c r="F501" i="4"/>
  <c r="E501" i="4"/>
  <c r="J500" i="4"/>
  <c r="I500" i="4"/>
  <c r="H500" i="4"/>
  <c r="F500" i="4"/>
  <c r="E500" i="4"/>
  <c r="J499" i="4"/>
  <c r="I499" i="4"/>
  <c r="H499" i="4"/>
  <c r="F499" i="4"/>
  <c r="E499" i="4"/>
  <c r="J497" i="4"/>
  <c r="I497" i="4"/>
  <c r="H497" i="4"/>
  <c r="F497" i="4"/>
  <c r="E497" i="4"/>
  <c r="J496" i="4"/>
  <c r="I496" i="4"/>
  <c r="H496" i="4"/>
  <c r="F496" i="4"/>
  <c r="E496" i="4"/>
  <c r="J495" i="4"/>
  <c r="I495" i="4"/>
  <c r="H495" i="4"/>
  <c r="F495" i="4"/>
  <c r="E495" i="4"/>
  <c r="J491" i="4"/>
  <c r="I491" i="4"/>
  <c r="H491" i="4"/>
  <c r="G491" i="4"/>
  <c r="F491" i="4"/>
  <c r="E491" i="4"/>
  <c r="J490" i="4"/>
  <c r="I490" i="4"/>
  <c r="H490" i="4"/>
  <c r="F490" i="4"/>
  <c r="E490" i="4"/>
  <c r="J489" i="4"/>
  <c r="I489" i="4"/>
  <c r="H489" i="4"/>
  <c r="G489" i="4"/>
  <c r="F489" i="4"/>
  <c r="E489" i="4"/>
  <c r="J488" i="4"/>
  <c r="I488" i="4"/>
  <c r="H488" i="4"/>
  <c r="G488" i="4"/>
  <c r="F488" i="4"/>
  <c r="E488" i="4"/>
  <c r="J487" i="4"/>
  <c r="I487" i="4"/>
  <c r="H487" i="4"/>
  <c r="F487" i="4"/>
  <c r="E487" i="4"/>
  <c r="J486" i="4"/>
  <c r="I486" i="4"/>
  <c r="H486" i="4"/>
  <c r="F486" i="4"/>
  <c r="E486" i="4"/>
  <c r="J485" i="4"/>
  <c r="I485" i="4"/>
  <c r="H485" i="4"/>
  <c r="F485" i="4"/>
  <c r="E485" i="4"/>
  <c r="J484" i="4"/>
  <c r="I484" i="4"/>
  <c r="H484" i="4"/>
  <c r="G484" i="4"/>
  <c r="F484" i="4"/>
  <c r="E484" i="4"/>
  <c r="J483" i="4"/>
  <c r="I483" i="4"/>
  <c r="H483" i="4"/>
  <c r="G483" i="4"/>
  <c r="F483" i="4"/>
  <c r="E483" i="4"/>
  <c r="J482" i="4"/>
  <c r="I482" i="4"/>
  <c r="H482" i="4"/>
  <c r="G482" i="4"/>
  <c r="F482" i="4"/>
  <c r="E482" i="4"/>
  <c r="J480" i="4"/>
  <c r="I480" i="4"/>
  <c r="H480" i="4"/>
  <c r="G480" i="4"/>
  <c r="F480" i="4"/>
  <c r="E480" i="4"/>
  <c r="J479" i="4"/>
  <c r="I479" i="4"/>
  <c r="H479" i="4"/>
  <c r="F479" i="4"/>
  <c r="E479" i="4"/>
  <c r="J478" i="4"/>
  <c r="I478" i="4"/>
  <c r="H478" i="4"/>
  <c r="G478" i="4"/>
  <c r="F478" i="4"/>
  <c r="E478" i="4"/>
  <c r="J477" i="4"/>
  <c r="I477" i="4"/>
  <c r="H477" i="4"/>
  <c r="G477" i="4"/>
  <c r="F477" i="4"/>
  <c r="E477" i="4"/>
  <c r="J476" i="4"/>
  <c r="I476" i="4"/>
  <c r="H476" i="4"/>
  <c r="F476" i="4"/>
  <c r="E476" i="4"/>
  <c r="J475" i="4"/>
  <c r="I475" i="4"/>
  <c r="H475" i="4"/>
  <c r="G475" i="4"/>
  <c r="F475" i="4"/>
  <c r="E475" i="4"/>
  <c r="J473" i="4"/>
  <c r="I473" i="4"/>
  <c r="H473" i="4"/>
  <c r="F473" i="4"/>
  <c r="E473" i="4"/>
  <c r="J472" i="4"/>
  <c r="I472" i="4"/>
  <c r="H472" i="4"/>
  <c r="G472" i="4"/>
  <c r="F472" i="4"/>
  <c r="E472" i="4"/>
  <c r="J471" i="4"/>
  <c r="I471" i="4"/>
  <c r="H471" i="4"/>
  <c r="F471" i="4"/>
  <c r="E471" i="4"/>
  <c r="J470" i="4"/>
  <c r="I470" i="4"/>
  <c r="H470" i="4"/>
  <c r="F470" i="4"/>
  <c r="E470" i="4"/>
  <c r="J469" i="4"/>
  <c r="I469" i="4"/>
  <c r="H469" i="4"/>
  <c r="F469" i="4"/>
  <c r="E469" i="4"/>
  <c r="J468" i="4"/>
  <c r="I468" i="4"/>
  <c r="H468" i="4"/>
  <c r="F468" i="4"/>
  <c r="E468" i="4"/>
  <c r="J467" i="4"/>
  <c r="I467" i="4"/>
  <c r="H467" i="4"/>
  <c r="G467" i="4"/>
  <c r="F467" i="4"/>
  <c r="E467" i="4"/>
  <c r="J466" i="4"/>
  <c r="I466" i="4"/>
  <c r="H466" i="4"/>
  <c r="G466" i="4"/>
  <c r="F466" i="4"/>
  <c r="E466" i="4"/>
  <c r="J463" i="4"/>
  <c r="I463" i="4"/>
  <c r="H463" i="4"/>
  <c r="G463" i="4"/>
  <c r="F463" i="4"/>
  <c r="E463" i="4"/>
  <c r="J462" i="4"/>
  <c r="I462" i="4"/>
  <c r="H462" i="4"/>
  <c r="F462" i="4"/>
  <c r="E462" i="4"/>
  <c r="J461" i="4"/>
  <c r="I461" i="4"/>
  <c r="H461" i="4"/>
  <c r="F461" i="4"/>
  <c r="E461" i="4"/>
  <c r="J460" i="4"/>
  <c r="I460" i="4"/>
  <c r="H460" i="4"/>
  <c r="G460" i="4"/>
  <c r="F460" i="4"/>
  <c r="E460" i="4"/>
  <c r="J459" i="4"/>
  <c r="I459" i="4"/>
  <c r="H459" i="4"/>
  <c r="G459" i="4"/>
  <c r="F459" i="4"/>
  <c r="E459" i="4"/>
  <c r="J458" i="4"/>
  <c r="I458" i="4"/>
  <c r="H458" i="4"/>
  <c r="G458" i="4"/>
  <c r="F458" i="4"/>
  <c r="E458" i="4"/>
  <c r="J456" i="4"/>
  <c r="I456" i="4"/>
  <c r="H456" i="4"/>
  <c r="G456" i="4"/>
  <c r="F456" i="4"/>
  <c r="E456" i="4"/>
  <c r="J455" i="4"/>
  <c r="I455" i="4"/>
  <c r="H455" i="4"/>
  <c r="G455" i="4"/>
  <c r="F455" i="4"/>
  <c r="E455" i="4"/>
  <c r="J454" i="4"/>
  <c r="I454" i="4"/>
  <c r="H454" i="4"/>
  <c r="F454" i="4"/>
  <c r="E454" i="4"/>
  <c r="J453" i="4"/>
  <c r="I453" i="4"/>
  <c r="H453" i="4"/>
  <c r="F453" i="4"/>
  <c r="E453" i="4"/>
  <c r="J452" i="4"/>
  <c r="I452" i="4"/>
  <c r="H452" i="4"/>
  <c r="F452" i="4"/>
  <c r="E452" i="4"/>
  <c r="J451" i="4"/>
  <c r="I451" i="4"/>
  <c r="H451" i="4"/>
  <c r="G451" i="4"/>
  <c r="F451" i="4"/>
  <c r="E451" i="4"/>
  <c r="J450" i="4"/>
  <c r="I450" i="4"/>
  <c r="H450" i="4"/>
  <c r="G450" i="4"/>
  <c r="F450" i="4"/>
  <c r="E450" i="4"/>
  <c r="J449" i="4"/>
  <c r="I449" i="4"/>
  <c r="H449" i="4"/>
  <c r="G449" i="4"/>
  <c r="F449" i="4"/>
  <c r="E449" i="4"/>
  <c r="J446" i="4"/>
  <c r="I446" i="4"/>
  <c r="H446" i="4"/>
  <c r="F446" i="4"/>
  <c r="E446" i="4"/>
  <c r="J445" i="4"/>
  <c r="I445" i="4"/>
  <c r="H445" i="4"/>
  <c r="F445" i="4"/>
  <c r="E445" i="4"/>
  <c r="J443" i="4"/>
  <c r="I443" i="4"/>
  <c r="H443" i="4"/>
  <c r="F443" i="4"/>
  <c r="E443" i="4"/>
  <c r="J442" i="4"/>
  <c r="I442" i="4"/>
  <c r="H442" i="4"/>
  <c r="F442" i="4"/>
  <c r="E442" i="4"/>
  <c r="J441" i="4"/>
  <c r="I441" i="4"/>
  <c r="H441" i="4"/>
  <c r="F441" i="4"/>
  <c r="E441" i="4"/>
  <c r="J438" i="4"/>
  <c r="I438" i="4"/>
  <c r="H438" i="4"/>
  <c r="F438" i="4"/>
  <c r="E438" i="4"/>
  <c r="J436" i="4"/>
  <c r="I436" i="4"/>
  <c r="H436" i="4"/>
  <c r="G436" i="4"/>
  <c r="F436" i="4"/>
  <c r="E436" i="4"/>
  <c r="J435" i="4"/>
  <c r="I435" i="4"/>
  <c r="H435" i="4"/>
  <c r="G435" i="4"/>
  <c r="F435" i="4"/>
  <c r="E435" i="4"/>
  <c r="J434" i="4"/>
  <c r="I434" i="4"/>
  <c r="H434" i="4"/>
  <c r="F434" i="4"/>
  <c r="E434" i="4"/>
  <c r="J433" i="4"/>
  <c r="I433" i="4"/>
  <c r="H433" i="4"/>
  <c r="F433" i="4"/>
  <c r="E433" i="4"/>
  <c r="J431" i="4"/>
  <c r="I431" i="4"/>
  <c r="H431" i="4"/>
  <c r="F431" i="4"/>
  <c r="E431" i="4"/>
  <c r="J430" i="4"/>
  <c r="I430" i="4"/>
  <c r="H430" i="4"/>
  <c r="F430" i="4"/>
  <c r="E430" i="4"/>
  <c r="J428" i="4"/>
  <c r="I428" i="4"/>
  <c r="H428" i="4"/>
  <c r="G428" i="4"/>
  <c r="F428" i="4"/>
  <c r="E428" i="4"/>
  <c r="J427" i="4"/>
  <c r="I427" i="4"/>
  <c r="H427" i="4"/>
  <c r="F427" i="4"/>
  <c r="E427" i="4"/>
  <c r="J426" i="4"/>
  <c r="I426" i="4"/>
  <c r="H426" i="4"/>
  <c r="F426" i="4"/>
  <c r="E426" i="4"/>
  <c r="J424" i="4"/>
  <c r="I424" i="4"/>
  <c r="H424" i="4"/>
  <c r="G424" i="4"/>
  <c r="F424" i="4"/>
  <c r="E424" i="4"/>
  <c r="J423" i="4"/>
  <c r="I423" i="4"/>
  <c r="H423" i="4"/>
  <c r="F423" i="4"/>
  <c r="E423" i="4"/>
  <c r="J422" i="4"/>
  <c r="I422" i="4"/>
  <c r="H422" i="4"/>
  <c r="H421" i="4" s="1"/>
  <c r="F422" i="4"/>
  <c r="E422" i="4"/>
  <c r="J419" i="4"/>
  <c r="I419" i="4"/>
  <c r="H419" i="4"/>
  <c r="F419" i="4"/>
  <c r="E419" i="4"/>
  <c r="J418" i="4"/>
  <c r="I418" i="4"/>
  <c r="I416" i="4" s="1"/>
  <c r="H418" i="4"/>
  <c r="F418" i="4"/>
  <c r="E418" i="4"/>
  <c r="J417" i="4"/>
  <c r="I417" i="4"/>
  <c r="H417" i="4"/>
  <c r="F417" i="4"/>
  <c r="E417" i="4"/>
  <c r="J415" i="4"/>
  <c r="I415" i="4"/>
  <c r="H415" i="4"/>
  <c r="F415" i="4"/>
  <c r="E415" i="4"/>
  <c r="J414" i="4"/>
  <c r="I414" i="4"/>
  <c r="H414" i="4"/>
  <c r="F414" i="4"/>
  <c r="E414" i="4"/>
  <c r="J413" i="4"/>
  <c r="I413" i="4"/>
  <c r="H413" i="4"/>
  <c r="F413" i="4"/>
  <c r="E413" i="4"/>
  <c r="J410" i="4"/>
  <c r="I410" i="4"/>
  <c r="H410" i="4"/>
  <c r="F410" i="4"/>
  <c r="E410" i="4"/>
  <c r="J409" i="4"/>
  <c r="I409" i="4"/>
  <c r="H409" i="4"/>
  <c r="F409" i="4"/>
  <c r="E409" i="4"/>
  <c r="J408" i="4"/>
  <c r="I408" i="4"/>
  <c r="H408" i="4"/>
  <c r="F408" i="4"/>
  <c r="E408" i="4"/>
  <c r="J406" i="4"/>
  <c r="I406" i="4"/>
  <c r="H406" i="4"/>
  <c r="F406" i="4"/>
  <c r="E406" i="4"/>
  <c r="J405" i="4"/>
  <c r="I405" i="4"/>
  <c r="H405" i="4"/>
  <c r="F405" i="4"/>
  <c r="E405" i="4"/>
  <c r="J404" i="4"/>
  <c r="I404" i="4"/>
  <c r="I403" i="4" s="1"/>
  <c r="H404" i="4"/>
  <c r="F404" i="4"/>
  <c r="E404" i="4"/>
  <c r="J401" i="4"/>
  <c r="I401" i="4"/>
  <c r="H401" i="4"/>
  <c r="F401" i="4"/>
  <c r="E401" i="4"/>
  <c r="J400" i="4"/>
  <c r="I400" i="4"/>
  <c r="H400" i="4"/>
  <c r="F400" i="4"/>
  <c r="E400" i="4"/>
  <c r="J399" i="4"/>
  <c r="I399" i="4"/>
  <c r="H399" i="4"/>
  <c r="F399" i="4"/>
  <c r="E399" i="4"/>
  <c r="J397" i="4"/>
  <c r="I397" i="4"/>
  <c r="H397" i="4"/>
  <c r="F397" i="4"/>
  <c r="E397" i="4"/>
  <c r="J396" i="4"/>
  <c r="I396" i="4"/>
  <c r="H396" i="4"/>
  <c r="F396" i="4"/>
  <c r="E396" i="4"/>
  <c r="J395" i="4"/>
  <c r="I395" i="4"/>
  <c r="H395" i="4"/>
  <c r="F395" i="4"/>
  <c r="E395" i="4"/>
  <c r="J393" i="4"/>
  <c r="I393" i="4"/>
  <c r="H393" i="4"/>
  <c r="G393" i="4"/>
  <c r="F393" i="4"/>
  <c r="E393" i="4"/>
  <c r="J392" i="4"/>
  <c r="I392" i="4"/>
  <c r="H392" i="4"/>
  <c r="F392" i="4"/>
  <c r="E392" i="4"/>
  <c r="J391" i="4"/>
  <c r="I391" i="4"/>
  <c r="H391" i="4"/>
  <c r="F391" i="4"/>
  <c r="E391" i="4"/>
  <c r="J386" i="4"/>
  <c r="I386" i="4"/>
  <c r="H386" i="4"/>
  <c r="G386" i="4"/>
  <c r="F386" i="4"/>
  <c r="E386" i="4"/>
  <c r="J385" i="4"/>
  <c r="I385" i="4"/>
  <c r="H385" i="4"/>
  <c r="F385" i="4"/>
  <c r="E385" i="4"/>
  <c r="J384" i="4"/>
  <c r="I384" i="4"/>
  <c r="H384" i="4"/>
  <c r="F384" i="4"/>
  <c r="E384" i="4"/>
  <c r="J383" i="4"/>
  <c r="I383" i="4"/>
  <c r="H383" i="4"/>
  <c r="F383" i="4"/>
  <c r="E383" i="4"/>
  <c r="J381" i="4"/>
  <c r="I381" i="4"/>
  <c r="H381" i="4"/>
  <c r="F381" i="4"/>
  <c r="E381" i="4"/>
  <c r="J380" i="4"/>
  <c r="I380" i="4"/>
  <c r="H380" i="4"/>
  <c r="F380" i="4"/>
  <c r="E380" i="4"/>
  <c r="J378" i="4"/>
  <c r="I378" i="4"/>
  <c r="H378" i="4"/>
  <c r="F378" i="4"/>
  <c r="E378" i="4"/>
  <c r="J376" i="4"/>
  <c r="I376" i="4"/>
  <c r="H376" i="4"/>
  <c r="F376" i="4"/>
  <c r="E376" i="4"/>
  <c r="J375" i="4"/>
  <c r="I375" i="4"/>
  <c r="H375" i="4"/>
  <c r="F375" i="4"/>
  <c r="E375" i="4"/>
  <c r="J374" i="4"/>
  <c r="I374" i="4"/>
  <c r="H374" i="4"/>
  <c r="F374" i="4"/>
  <c r="E374" i="4"/>
  <c r="J373" i="4"/>
  <c r="I373" i="4"/>
  <c r="H373" i="4"/>
  <c r="G373" i="4"/>
  <c r="F373" i="4"/>
  <c r="E373" i="4"/>
  <c r="J372" i="4"/>
  <c r="I372" i="4"/>
  <c r="H372" i="4"/>
  <c r="G372" i="4"/>
  <c r="F372" i="4"/>
  <c r="E372" i="4"/>
  <c r="J371" i="4"/>
  <c r="I371" i="4"/>
  <c r="H371" i="4"/>
  <c r="F371" i="4"/>
  <c r="E371" i="4"/>
  <c r="J370" i="4"/>
  <c r="I370" i="4"/>
  <c r="H370" i="4"/>
  <c r="G370" i="4"/>
  <c r="F370" i="4"/>
  <c r="E370" i="4"/>
  <c r="J368" i="4"/>
  <c r="J366" i="4" s="1"/>
  <c r="I368" i="4"/>
  <c r="H368" i="4"/>
  <c r="F368" i="4"/>
  <c r="E368" i="4"/>
  <c r="J367" i="4"/>
  <c r="I367" i="4"/>
  <c r="H367" i="4"/>
  <c r="G367" i="4"/>
  <c r="F367" i="4"/>
  <c r="E367" i="4"/>
  <c r="J365" i="4"/>
  <c r="I365" i="4"/>
  <c r="H365" i="4"/>
  <c r="F365" i="4"/>
  <c r="E365" i="4"/>
  <c r="J364" i="4"/>
  <c r="I364" i="4"/>
  <c r="H364" i="4"/>
  <c r="G364" i="4"/>
  <c r="F364" i="4"/>
  <c r="E364" i="4"/>
  <c r="J363" i="4"/>
  <c r="I363" i="4"/>
  <c r="H363" i="4"/>
  <c r="G363" i="4"/>
  <c r="F363" i="4"/>
  <c r="E363" i="4"/>
  <c r="J361" i="4"/>
  <c r="I361" i="4"/>
  <c r="H361" i="4"/>
  <c r="F361" i="4"/>
  <c r="E361" i="4"/>
  <c r="J360" i="4"/>
  <c r="I360" i="4"/>
  <c r="H360" i="4"/>
  <c r="F360" i="4"/>
  <c r="E360" i="4"/>
  <c r="J359" i="4"/>
  <c r="I359" i="4"/>
  <c r="H359" i="4"/>
  <c r="G359" i="4"/>
  <c r="F359" i="4"/>
  <c r="E359" i="4"/>
  <c r="J358" i="4"/>
  <c r="I358" i="4"/>
  <c r="H358" i="4"/>
  <c r="G358" i="4"/>
  <c r="F358" i="4"/>
  <c r="E358" i="4"/>
  <c r="J357" i="4"/>
  <c r="I357" i="4"/>
  <c r="H357" i="4"/>
  <c r="G357" i="4"/>
  <c r="F357" i="4"/>
  <c r="E357" i="4"/>
  <c r="J356" i="4"/>
  <c r="I356" i="4"/>
  <c r="H356" i="4"/>
  <c r="F356" i="4"/>
  <c r="E356" i="4"/>
  <c r="J354" i="4"/>
  <c r="I354" i="4"/>
  <c r="H354" i="4"/>
  <c r="F354" i="4"/>
  <c r="E354" i="4"/>
  <c r="J353" i="4"/>
  <c r="I353" i="4"/>
  <c r="H353" i="4"/>
  <c r="G353" i="4"/>
  <c r="F353" i="4"/>
  <c r="E353" i="4"/>
  <c r="J351" i="4"/>
  <c r="I351" i="4"/>
  <c r="H351" i="4"/>
  <c r="F351" i="4"/>
  <c r="E351" i="4"/>
  <c r="J350" i="4"/>
  <c r="I350" i="4"/>
  <c r="H350" i="4"/>
  <c r="F350" i="4"/>
  <c r="E350" i="4"/>
  <c r="J349" i="4"/>
  <c r="I349" i="4"/>
  <c r="H349" i="4"/>
  <c r="G349" i="4"/>
  <c r="F349" i="4"/>
  <c r="E349" i="4"/>
  <c r="J347" i="4"/>
  <c r="I347" i="4"/>
  <c r="H347" i="4"/>
  <c r="G347" i="4"/>
  <c r="F347" i="4"/>
  <c r="E347" i="4"/>
  <c r="J346" i="4"/>
  <c r="I346" i="4"/>
  <c r="H346" i="4"/>
  <c r="G346" i="4"/>
  <c r="F346" i="4"/>
  <c r="E346" i="4"/>
  <c r="J344" i="4"/>
  <c r="I344" i="4"/>
  <c r="H344" i="4"/>
  <c r="F344" i="4"/>
  <c r="E344" i="4"/>
  <c r="J343" i="4"/>
  <c r="I343" i="4"/>
  <c r="H343" i="4"/>
  <c r="G343" i="4"/>
  <c r="F343" i="4"/>
  <c r="E343" i="4"/>
  <c r="J342" i="4"/>
  <c r="I342" i="4"/>
  <c r="H342" i="4"/>
  <c r="F342" i="4"/>
  <c r="E342" i="4"/>
  <c r="J341" i="4"/>
  <c r="I341" i="4"/>
  <c r="H341" i="4"/>
  <c r="G341" i="4"/>
  <c r="F341" i="4"/>
  <c r="E341" i="4"/>
  <c r="J340" i="4"/>
  <c r="I340" i="4"/>
  <c r="H340" i="4"/>
  <c r="G340" i="4"/>
  <c r="F340" i="4"/>
  <c r="E340" i="4"/>
  <c r="J339" i="4"/>
  <c r="I339" i="4"/>
  <c r="H339" i="4"/>
  <c r="G339" i="4"/>
  <c r="F339" i="4"/>
  <c r="E339" i="4"/>
  <c r="J338" i="4"/>
  <c r="I338" i="4"/>
  <c r="H338" i="4"/>
  <c r="F338" i="4"/>
  <c r="E338" i="4"/>
  <c r="J337" i="4"/>
  <c r="I337" i="4"/>
  <c r="H337" i="4"/>
  <c r="F337" i="4"/>
  <c r="E337" i="4"/>
  <c r="J336" i="4"/>
  <c r="I336" i="4"/>
  <c r="H336" i="4"/>
  <c r="G336" i="4"/>
  <c r="F336" i="4"/>
  <c r="E336" i="4"/>
  <c r="J334" i="4"/>
  <c r="I334" i="4"/>
  <c r="H334" i="4"/>
  <c r="F334" i="4"/>
  <c r="E334" i="4"/>
  <c r="J333" i="4"/>
  <c r="I333" i="4"/>
  <c r="H333" i="4"/>
  <c r="F333" i="4"/>
  <c r="E333" i="4"/>
  <c r="J330" i="4"/>
  <c r="I330" i="4"/>
  <c r="H330" i="4"/>
  <c r="F330" i="4"/>
  <c r="E330" i="4"/>
  <c r="J329" i="4"/>
  <c r="I329" i="4"/>
  <c r="H329" i="4"/>
  <c r="F329" i="4"/>
  <c r="E329" i="4"/>
  <c r="J328" i="4"/>
  <c r="I328" i="4"/>
  <c r="H328" i="4"/>
  <c r="G328" i="4"/>
  <c r="F328" i="4"/>
  <c r="E328" i="4"/>
  <c r="J327" i="4"/>
  <c r="I327" i="4"/>
  <c r="H327" i="4"/>
  <c r="F327" i="4"/>
  <c r="E327" i="4"/>
  <c r="J326" i="4"/>
  <c r="I326" i="4"/>
  <c r="H326" i="4"/>
  <c r="F326" i="4"/>
  <c r="E326" i="4"/>
  <c r="J325" i="4"/>
  <c r="I325" i="4"/>
  <c r="H325" i="4"/>
  <c r="F325" i="4"/>
  <c r="E325" i="4"/>
  <c r="J324" i="4"/>
  <c r="I324" i="4"/>
  <c r="H324" i="4"/>
  <c r="F324" i="4"/>
  <c r="E324" i="4"/>
  <c r="J323" i="4"/>
  <c r="I323" i="4"/>
  <c r="H323" i="4"/>
  <c r="G323" i="4"/>
  <c r="F323" i="4"/>
  <c r="E323" i="4"/>
  <c r="J321" i="4"/>
  <c r="I321" i="4"/>
  <c r="H321" i="4"/>
  <c r="G321" i="4"/>
  <c r="F321" i="4"/>
  <c r="E321" i="4"/>
  <c r="J320" i="4"/>
  <c r="I320" i="4"/>
  <c r="H320" i="4"/>
  <c r="F320" i="4"/>
  <c r="E320" i="4"/>
  <c r="J319" i="4"/>
  <c r="I319" i="4"/>
  <c r="H319" i="4"/>
  <c r="F319" i="4"/>
  <c r="E319" i="4"/>
  <c r="J317" i="4"/>
  <c r="I317" i="4"/>
  <c r="H317" i="4"/>
  <c r="F317" i="4"/>
  <c r="E317" i="4"/>
  <c r="J316" i="4"/>
  <c r="I316" i="4"/>
  <c r="H316" i="4"/>
  <c r="F316" i="4"/>
  <c r="E316" i="4"/>
  <c r="J315" i="4"/>
  <c r="I315" i="4"/>
  <c r="H315" i="4"/>
  <c r="G315" i="4"/>
  <c r="F315" i="4"/>
  <c r="E315" i="4"/>
  <c r="J314" i="4"/>
  <c r="I314" i="4"/>
  <c r="H314" i="4"/>
  <c r="F314" i="4"/>
  <c r="E314" i="4"/>
  <c r="J313" i="4"/>
  <c r="I313" i="4"/>
  <c r="H313" i="4"/>
  <c r="H311" i="4" s="1"/>
  <c r="F313" i="4"/>
  <c r="E313" i="4"/>
  <c r="J312" i="4"/>
  <c r="I312" i="4"/>
  <c r="H312" i="4"/>
  <c r="G312" i="4"/>
  <c r="F312" i="4"/>
  <c r="E312" i="4"/>
  <c r="J310" i="4"/>
  <c r="I310" i="4"/>
  <c r="H310" i="4"/>
  <c r="F310" i="4"/>
  <c r="E310" i="4"/>
  <c r="J309" i="4"/>
  <c r="I309" i="4"/>
  <c r="H309" i="4"/>
  <c r="F309" i="4"/>
  <c r="E309" i="4"/>
  <c r="J307" i="4"/>
  <c r="I307" i="4"/>
  <c r="H307" i="4"/>
  <c r="G307" i="4"/>
  <c r="F307" i="4"/>
  <c r="E307" i="4"/>
  <c r="J306" i="4"/>
  <c r="I306" i="4"/>
  <c r="H306" i="4"/>
  <c r="F306" i="4"/>
  <c r="E306" i="4"/>
  <c r="J305" i="4"/>
  <c r="I305" i="4"/>
  <c r="H305" i="4"/>
  <c r="F305" i="4"/>
  <c r="E305" i="4"/>
  <c r="J304" i="4"/>
  <c r="I304" i="4"/>
  <c r="H304" i="4"/>
  <c r="G304" i="4"/>
  <c r="F304" i="4"/>
  <c r="E304" i="4"/>
  <c r="J303" i="4"/>
  <c r="I303" i="4"/>
  <c r="H303" i="4"/>
  <c r="G303" i="4"/>
  <c r="F303" i="4"/>
  <c r="E303" i="4"/>
  <c r="J302" i="4"/>
  <c r="I302" i="4"/>
  <c r="H302" i="4"/>
  <c r="G302" i="4"/>
  <c r="F302" i="4"/>
  <c r="E302" i="4"/>
  <c r="J301" i="4"/>
  <c r="I301" i="4"/>
  <c r="H301" i="4"/>
  <c r="F301" i="4"/>
  <c r="E301" i="4"/>
  <c r="J299" i="4"/>
  <c r="I299" i="4"/>
  <c r="H299" i="4"/>
  <c r="F299" i="4"/>
  <c r="E299" i="4"/>
  <c r="J298" i="4"/>
  <c r="I298" i="4"/>
  <c r="H298" i="4"/>
  <c r="F298" i="4"/>
  <c r="E298" i="4"/>
  <c r="J297" i="4"/>
  <c r="I297" i="4"/>
  <c r="H297" i="4"/>
  <c r="F297" i="4"/>
  <c r="E297" i="4"/>
  <c r="J296" i="4"/>
  <c r="I296" i="4"/>
  <c r="H296" i="4"/>
  <c r="F296" i="4"/>
  <c r="E296" i="4"/>
  <c r="J295" i="4"/>
  <c r="I295" i="4"/>
  <c r="H295" i="4"/>
  <c r="F295" i="4"/>
  <c r="E295" i="4"/>
  <c r="J294" i="4"/>
  <c r="I294" i="4"/>
  <c r="H294" i="4"/>
  <c r="F294" i="4"/>
  <c r="E294" i="4"/>
  <c r="J293" i="4"/>
  <c r="I293" i="4"/>
  <c r="H293" i="4"/>
  <c r="F293" i="4"/>
  <c r="E293" i="4"/>
  <c r="J291" i="4"/>
  <c r="I291" i="4"/>
  <c r="H291" i="4"/>
  <c r="F291" i="4"/>
  <c r="E291" i="4"/>
  <c r="J290" i="4"/>
  <c r="I290" i="4"/>
  <c r="H290" i="4"/>
  <c r="F290" i="4"/>
  <c r="E290" i="4"/>
  <c r="J289" i="4"/>
  <c r="I289" i="4"/>
  <c r="H289" i="4"/>
  <c r="F289" i="4"/>
  <c r="E289" i="4"/>
  <c r="J288" i="4"/>
  <c r="I288" i="4"/>
  <c r="H288" i="4"/>
  <c r="F288" i="4"/>
  <c r="E288" i="4"/>
  <c r="J287" i="4"/>
  <c r="I287" i="4"/>
  <c r="H287" i="4"/>
  <c r="F287" i="4"/>
  <c r="E287" i="4"/>
  <c r="J286" i="4"/>
  <c r="J284" i="4" s="1"/>
  <c r="I286" i="4"/>
  <c r="H286" i="4"/>
  <c r="G286" i="4"/>
  <c r="F286" i="4"/>
  <c r="E286" i="4"/>
  <c r="J285" i="4"/>
  <c r="I285" i="4"/>
  <c r="H285" i="4"/>
  <c r="F285" i="4"/>
  <c r="E285" i="4"/>
  <c r="J282" i="4"/>
  <c r="I282" i="4"/>
  <c r="H282" i="4"/>
  <c r="F282" i="4"/>
  <c r="E282" i="4"/>
  <c r="J281" i="4"/>
  <c r="I281" i="4"/>
  <c r="H281" i="4"/>
  <c r="F281" i="4"/>
  <c r="E281" i="4"/>
  <c r="J280" i="4"/>
  <c r="I280" i="4"/>
  <c r="H280" i="4"/>
  <c r="F280" i="4"/>
  <c r="E280" i="4"/>
  <c r="J279" i="4"/>
  <c r="I279" i="4"/>
  <c r="H279" i="4"/>
  <c r="F279" i="4"/>
  <c r="E279" i="4"/>
  <c r="J277" i="4"/>
  <c r="I277" i="4"/>
  <c r="H277" i="4"/>
  <c r="G277" i="4"/>
  <c r="F277" i="4"/>
  <c r="E277" i="4"/>
  <c r="J276" i="4"/>
  <c r="I276" i="4"/>
  <c r="H276" i="4"/>
  <c r="G276" i="4"/>
  <c r="F276" i="4"/>
  <c r="E276" i="4"/>
  <c r="J275" i="4"/>
  <c r="I275" i="4"/>
  <c r="H275" i="4"/>
  <c r="F275" i="4"/>
  <c r="E275" i="4"/>
  <c r="J274" i="4"/>
  <c r="I274" i="4"/>
  <c r="H274" i="4"/>
  <c r="G274" i="4"/>
  <c r="F274" i="4"/>
  <c r="E274" i="4"/>
  <c r="J273" i="4"/>
  <c r="I273" i="4"/>
  <c r="H273" i="4"/>
  <c r="F273" i="4"/>
  <c r="E273" i="4"/>
  <c r="J271" i="4"/>
  <c r="I271" i="4"/>
  <c r="H271" i="4"/>
  <c r="F271" i="4"/>
  <c r="E271" i="4"/>
  <c r="J270" i="4"/>
  <c r="I270" i="4"/>
  <c r="H270" i="4"/>
  <c r="G270" i="4"/>
  <c r="F270" i="4"/>
  <c r="E270" i="4"/>
  <c r="J269" i="4"/>
  <c r="I269" i="4"/>
  <c r="H269" i="4"/>
  <c r="G269" i="4"/>
  <c r="F269" i="4"/>
  <c r="E269" i="4"/>
  <c r="J268" i="4"/>
  <c r="I268" i="4"/>
  <c r="H268" i="4"/>
  <c r="G268" i="4"/>
  <c r="F268" i="4"/>
  <c r="E268" i="4"/>
  <c r="J267" i="4"/>
  <c r="I267" i="4"/>
  <c r="H267" i="4"/>
  <c r="F267" i="4"/>
  <c r="E267" i="4"/>
  <c r="J266" i="4"/>
  <c r="I266" i="4"/>
  <c r="H266" i="4"/>
  <c r="F266" i="4"/>
  <c r="E266" i="4"/>
  <c r="J264" i="4"/>
  <c r="I264" i="4"/>
  <c r="H264" i="4"/>
  <c r="G264" i="4"/>
  <c r="F264" i="4"/>
  <c r="E264" i="4"/>
  <c r="J263" i="4"/>
  <c r="I263" i="4"/>
  <c r="H263" i="4"/>
  <c r="G263" i="4"/>
  <c r="F263" i="4"/>
  <c r="E263" i="4"/>
  <c r="J262" i="4"/>
  <c r="I262" i="4"/>
  <c r="H262" i="4"/>
  <c r="G262" i="4"/>
  <c r="F262" i="4"/>
  <c r="E262" i="4"/>
  <c r="J261" i="4"/>
  <c r="I261" i="4"/>
  <c r="H261" i="4"/>
  <c r="F261" i="4"/>
  <c r="E261" i="4"/>
  <c r="J260" i="4"/>
  <c r="I260" i="4"/>
  <c r="H260" i="4"/>
  <c r="F260" i="4"/>
  <c r="E260" i="4"/>
  <c r="J258" i="4"/>
  <c r="I258" i="4"/>
  <c r="H258" i="4"/>
  <c r="G258" i="4"/>
  <c r="F258" i="4"/>
  <c r="E258" i="4"/>
  <c r="J257" i="4"/>
  <c r="I257" i="4"/>
  <c r="H257" i="4"/>
  <c r="G257" i="4"/>
  <c r="F257" i="4"/>
  <c r="E257" i="4"/>
  <c r="J256" i="4"/>
  <c r="I256" i="4"/>
  <c r="H256" i="4"/>
  <c r="F256" i="4"/>
  <c r="E256" i="4"/>
  <c r="J255" i="4"/>
  <c r="I255" i="4"/>
  <c r="H255" i="4"/>
  <c r="F255" i="4"/>
  <c r="E255" i="4"/>
  <c r="J254" i="4"/>
  <c r="I254" i="4"/>
  <c r="H254" i="4"/>
  <c r="G254" i="4"/>
  <c r="F254" i="4"/>
  <c r="E254" i="4"/>
  <c r="J252" i="4"/>
  <c r="I252" i="4"/>
  <c r="H252" i="4"/>
  <c r="F252" i="4"/>
  <c r="E252" i="4"/>
  <c r="J251" i="4"/>
  <c r="I251" i="4"/>
  <c r="H251" i="4"/>
  <c r="G251" i="4"/>
  <c r="F251" i="4"/>
  <c r="E251" i="4"/>
  <c r="J250" i="4"/>
  <c r="I250" i="4"/>
  <c r="H250" i="4"/>
  <c r="G250" i="4"/>
  <c r="F250" i="4"/>
  <c r="E250" i="4"/>
  <c r="J248" i="4"/>
  <c r="I248" i="4"/>
  <c r="H248" i="4"/>
  <c r="F248" i="4"/>
  <c r="E248" i="4"/>
  <c r="J247" i="4"/>
  <c r="I247" i="4"/>
  <c r="H247" i="4"/>
  <c r="G247" i="4"/>
  <c r="F247" i="4"/>
  <c r="E247" i="4"/>
  <c r="J246" i="4"/>
  <c r="I246" i="4"/>
  <c r="H246" i="4"/>
  <c r="F246" i="4"/>
  <c r="E246" i="4"/>
  <c r="J245" i="4"/>
  <c r="I245" i="4"/>
  <c r="H245" i="4"/>
  <c r="G245" i="4"/>
  <c r="F245" i="4"/>
  <c r="E245" i="4"/>
  <c r="J243" i="4"/>
  <c r="I243" i="4"/>
  <c r="H243" i="4"/>
  <c r="F243" i="4"/>
  <c r="E243" i="4"/>
  <c r="J242" i="4"/>
  <c r="I242" i="4"/>
  <c r="H242" i="4"/>
  <c r="F242" i="4"/>
  <c r="E242" i="4"/>
  <c r="J241" i="4"/>
  <c r="I241" i="4"/>
  <c r="H241" i="4"/>
  <c r="F241" i="4"/>
  <c r="E241" i="4"/>
  <c r="J240" i="4"/>
  <c r="I240" i="4"/>
  <c r="H240" i="4"/>
  <c r="G240" i="4"/>
  <c r="F240" i="4"/>
  <c r="E240" i="4"/>
  <c r="J238" i="4"/>
  <c r="I238" i="4"/>
  <c r="H238" i="4"/>
  <c r="F238" i="4"/>
  <c r="E238" i="4"/>
  <c r="J237" i="4"/>
  <c r="I237" i="4"/>
  <c r="H237" i="4"/>
  <c r="F237" i="4"/>
  <c r="E237" i="4"/>
  <c r="J236" i="4"/>
  <c r="I236" i="4"/>
  <c r="H236" i="4"/>
  <c r="G236" i="4"/>
  <c r="F236" i="4"/>
  <c r="E236" i="4"/>
  <c r="J235" i="4"/>
  <c r="J233" i="4" s="1"/>
  <c r="I235" i="4"/>
  <c r="H235" i="4"/>
  <c r="F235" i="4"/>
  <c r="E235" i="4"/>
  <c r="J234" i="4"/>
  <c r="I234" i="4"/>
  <c r="H234" i="4"/>
  <c r="F234" i="4"/>
  <c r="E234" i="4"/>
  <c r="J232" i="4"/>
  <c r="I232" i="4"/>
  <c r="H232" i="4"/>
  <c r="G232" i="4"/>
  <c r="F232" i="4"/>
  <c r="E232" i="4"/>
  <c r="J231" i="4"/>
  <c r="I231" i="4"/>
  <c r="H231" i="4"/>
  <c r="G231" i="4"/>
  <c r="F231" i="4"/>
  <c r="E231" i="4"/>
  <c r="J230" i="4"/>
  <c r="I230" i="4"/>
  <c r="H230" i="4"/>
  <c r="F230" i="4"/>
  <c r="E230" i="4"/>
  <c r="J229" i="4"/>
  <c r="I229" i="4"/>
  <c r="H229" i="4"/>
  <c r="G229" i="4"/>
  <c r="F229" i="4"/>
  <c r="E229" i="4"/>
  <c r="J228" i="4"/>
  <c r="I228" i="4"/>
  <c r="H228" i="4"/>
  <c r="G228" i="4"/>
  <c r="F228" i="4"/>
  <c r="E228" i="4"/>
  <c r="J227" i="4"/>
  <c r="I227" i="4"/>
  <c r="H227" i="4"/>
  <c r="F227" i="4"/>
  <c r="E227" i="4"/>
  <c r="J226" i="4"/>
  <c r="I226" i="4"/>
  <c r="H226" i="4"/>
  <c r="F226" i="4"/>
  <c r="E226" i="4"/>
  <c r="J225" i="4"/>
  <c r="I225" i="4"/>
  <c r="H225" i="4"/>
  <c r="F225" i="4"/>
  <c r="E225" i="4"/>
  <c r="J224" i="4"/>
  <c r="I224" i="4"/>
  <c r="H224" i="4"/>
  <c r="G224" i="4"/>
  <c r="F224" i="4"/>
  <c r="E224" i="4"/>
  <c r="J223" i="4"/>
  <c r="I223" i="4"/>
  <c r="H223" i="4"/>
  <c r="G223" i="4"/>
  <c r="F223" i="4"/>
  <c r="E223" i="4"/>
  <c r="J221" i="4"/>
  <c r="I221" i="4"/>
  <c r="H221" i="4"/>
  <c r="F221" i="4"/>
  <c r="E221" i="4"/>
  <c r="J220" i="4"/>
  <c r="I220" i="4"/>
  <c r="H220" i="4"/>
  <c r="F220" i="4"/>
  <c r="E220" i="4"/>
  <c r="J219" i="4"/>
  <c r="I219" i="4"/>
  <c r="H219" i="4"/>
  <c r="F219" i="4"/>
  <c r="E219" i="4"/>
  <c r="J218" i="4"/>
  <c r="I218" i="4"/>
  <c r="H218" i="4"/>
  <c r="F218" i="4"/>
  <c r="E218" i="4"/>
  <c r="J217" i="4"/>
  <c r="I217" i="4"/>
  <c r="H217" i="4"/>
  <c r="G217" i="4"/>
  <c r="F217" i="4"/>
  <c r="E217" i="4"/>
  <c r="J216" i="4"/>
  <c r="I216" i="4"/>
  <c r="H216" i="4"/>
  <c r="G216" i="4"/>
  <c r="F216" i="4"/>
  <c r="E216" i="4"/>
  <c r="J215" i="4"/>
  <c r="I215" i="4"/>
  <c r="H215" i="4"/>
  <c r="F215" i="4"/>
  <c r="E215" i="4"/>
  <c r="J213" i="4"/>
  <c r="I213" i="4"/>
  <c r="H213" i="4"/>
  <c r="F213" i="4"/>
  <c r="E213" i="4"/>
  <c r="J212" i="4"/>
  <c r="I212" i="4"/>
  <c r="H212" i="4"/>
  <c r="F212" i="4"/>
  <c r="E212" i="4"/>
  <c r="J211" i="4"/>
  <c r="I211" i="4"/>
  <c r="H211" i="4"/>
  <c r="G211" i="4"/>
  <c r="F211" i="4"/>
  <c r="E211" i="4"/>
  <c r="J209" i="4"/>
  <c r="I209" i="4"/>
  <c r="H209" i="4"/>
  <c r="G209" i="4"/>
  <c r="F209" i="4"/>
  <c r="E209" i="4"/>
  <c r="J208" i="4"/>
  <c r="I208" i="4"/>
  <c r="H208" i="4"/>
  <c r="F208" i="4"/>
  <c r="E208" i="4"/>
  <c r="J207" i="4"/>
  <c r="I207" i="4"/>
  <c r="H207" i="4"/>
  <c r="F207" i="4"/>
  <c r="E207" i="4"/>
  <c r="J206" i="4"/>
  <c r="I206" i="4"/>
  <c r="I203" i="4" s="1"/>
  <c r="I202" i="4" s="1"/>
  <c r="H206" i="4"/>
  <c r="F206" i="4"/>
  <c r="E206" i="4"/>
  <c r="J205" i="4"/>
  <c r="I205" i="4"/>
  <c r="H205" i="4"/>
  <c r="F205" i="4"/>
  <c r="E205" i="4"/>
  <c r="J204" i="4"/>
  <c r="I204" i="4"/>
  <c r="H204" i="4"/>
  <c r="F204" i="4"/>
  <c r="E204" i="4"/>
  <c r="J199" i="4"/>
  <c r="I199" i="4"/>
  <c r="H199" i="4"/>
  <c r="F199" i="4"/>
  <c r="E199" i="4"/>
  <c r="J198" i="4"/>
  <c r="I198" i="4"/>
  <c r="H198" i="4"/>
  <c r="F198" i="4"/>
  <c r="E198" i="4"/>
  <c r="J197" i="4"/>
  <c r="I197" i="4"/>
  <c r="H197" i="4"/>
  <c r="F197" i="4"/>
  <c r="E197" i="4"/>
  <c r="J196" i="4"/>
  <c r="I196" i="4"/>
  <c r="H196" i="4"/>
  <c r="F196" i="4"/>
  <c r="E196" i="4"/>
  <c r="J195" i="4"/>
  <c r="I195" i="4"/>
  <c r="H195" i="4"/>
  <c r="G195" i="4"/>
  <c r="F195" i="4"/>
  <c r="E195" i="4"/>
  <c r="J194" i="4"/>
  <c r="I194" i="4"/>
  <c r="H194" i="4"/>
  <c r="F194" i="4"/>
  <c r="E194" i="4"/>
  <c r="J193" i="4"/>
  <c r="I193" i="4"/>
  <c r="H193" i="4"/>
  <c r="F193" i="4"/>
  <c r="E193" i="4"/>
  <c r="J191" i="4"/>
  <c r="I191" i="4"/>
  <c r="H191" i="4"/>
  <c r="F191" i="4"/>
  <c r="E191" i="4"/>
  <c r="J190" i="4"/>
  <c r="I190" i="4"/>
  <c r="H190" i="4"/>
  <c r="F190" i="4"/>
  <c r="E190" i="4"/>
  <c r="J189" i="4"/>
  <c r="I189" i="4"/>
  <c r="H189" i="4"/>
  <c r="F189" i="4"/>
  <c r="E189" i="4"/>
  <c r="J188" i="4"/>
  <c r="I188" i="4"/>
  <c r="H188" i="4"/>
  <c r="G188" i="4"/>
  <c r="F188" i="4"/>
  <c r="E188" i="4"/>
  <c r="J187" i="4"/>
  <c r="I187" i="4"/>
  <c r="H187" i="4"/>
  <c r="G187" i="4"/>
  <c r="F187" i="4"/>
  <c r="E187" i="4"/>
  <c r="J186" i="4"/>
  <c r="I186" i="4"/>
  <c r="H186" i="4"/>
  <c r="F186" i="4"/>
  <c r="E186" i="4"/>
  <c r="J184" i="4"/>
  <c r="I184" i="4"/>
  <c r="H184" i="4"/>
  <c r="F184" i="4"/>
  <c r="E184" i="4"/>
  <c r="J182" i="4"/>
  <c r="I182" i="4"/>
  <c r="H182" i="4"/>
  <c r="F182" i="4"/>
  <c r="E182" i="4"/>
  <c r="J181" i="4"/>
  <c r="I181" i="4"/>
  <c r="H181" i="4"/>
  <c r="G181" i="4"/>
  <c r="F181" i="4"/>
  <c r="E181" i="4"/>
  <c r="J180" i="4"/>
  <c r="I180" i="4"/>
  <c r="H180" i="4"/>
  <c r="F180" i="4"/>
  <c r="E180" i="4"/>
  <c r="J179" i="4"/>
  <c r="I179" i="4"/>
  <c r="H179" i="4"/>
  <c r="F179" i="4"/>
  <c r="E179" i="4"/>
  <c r="J178" i="4"/>
  <c r="I178" i="4"/>
  <c r="H178" i="4"/>
  <c r="G178" i="4"/>
  <c r="F178" i="4"/>
  <c r="E178" i="4"/>
  <c r="J177" i="4"/>
  <c r="I177" i="4"/>
  <c r="H177" i="4"/>
  <c r="F177" i="4"/>
  <c r="E177" i="4"/>
  <c r="J176" i="4"/>
  <c r="I176" i="4"/>
  <c r="H176" i="4"/>
  <c r="G176" i="4"/>
  <c r="F176" i="4"/>
  <c r="E176" i="4"/>
  <c r="J175" i="4"/>
  <c r="I175" i="4"/>
  <c r="H175" i="4"/>
  <c r="F175" i="4"/>
  <c r="E175" i="4"/>
  <c r="J173" i="4"/>
  <c r="I173" i="4"/>
  <c r="H173" i="4"/>
  <c r="G173" i="4"/>
  <c r="F173" i="4"/>
  <c r="E173" i="4"/>
  <c r="J172" i="4"/>
  <c r="I172" i="4"/>
  <c r="H172" i="4"/>
  <c r="F172" i="4"/>
  <c r="E172" i="4"/>
  <c r="J171" i="4"/>
  <c r="I171" i="4"/>
  <c r="H171" i="4"/>
  <c r="F171" i="4"/>
  <c r="E171" i="4"/>
  <c r="J169" i="4"/>
  <c r="I169" i="4"/>
  <c r="H169" i="4"/>
  <c r="G169" i="4"/>
  <c r="F169" i="4"/>
  <c r="E169" i="4"/>
  <c r="J168" i="4"/>
  <c r="I168" i="4"/>
  <c r="H168" i="4"/>
  <c r="G168" i="4"/>
  <c r="F168" i="4"/>
  <c r="E168" i="4"/>
  <c r="J167" i="4"/>
  <c r="I167" i="4"/>
  <c r="H167" i="4"/>
  <c r="F167" i="4"/>
  <c r="E167" i="4"/>
  <c r="J165" i="4"/>
  <c r="I165" i="4"/>
  <c r="H165" i="4"/>
  <c r="G165" i="4"/>
  <c r="F165" i="4"/>
  <c r="E165" i="4"/>
  <c r="J164" i="4"/>
  <c r="I164" i="4"/>
  <c r="H164" i="4"/>
  <c r="F164" i="4"/>
  <c r="E164" i="4"/>
  <c r="J163" i="4"/>
  <c r="I163" i="4"/>
  <c r="H163" i="4"/>
  <c r="F163" i="4"/>
  <c r="E163" i="4"/>
  <c r="J157" i="4"/>
  <c r="I157" i="4"/>
  <c r="H157" i="4"/>
  <c r="F157" i="4"/>
  <c r="E157" i="4"/>
  <c r="J156" i="4"/>
  <c r="I156" i="4"/>
  <c r="H156" i="4"/>
  <c r="F156" i="4"/>
  <c r="E156" i="4"/>
  <c r="J155" i="4"/>
  <c r="I155" i="4"/>
  <c r="H155" i="4"/>
  <c r="F155" i="4"/>
  <c r="E155" i="4"/>
  <c r="J153" i="4"/>
  <c r="I153" i="4"/>
  <c r="H153" i="4"/>
  <c r="F153" i="4"/>
  <c r="E153" i="4"/>
  <c r="J152" i="4"/>
  <c r="I152" i="4"/>
  <c r="H152" i="4"/>
  <c r="G152" i="4"/>
  <c r="F152" i="4"/>
  <c r="E152" i="4"/>
  <c r="J151" i="4"/>
  <c r="I151" i="4"/>
  <c r="H151" i="4"/>
  <c r="F151" i="4"/>
  <c r="E151" i="4"/>
  <c r="J150" i="4"/>
  <c r="I150" i="4"/>
  <c r="H150" i="4"/>
  <c r="G150" i="4"/>
  <c r="F150" i="4"/>
  <c r="E150" i="4"/>
  <c r="J149" i="4"/>
  <c r="I149" i="4"/>
  <c r="H149" i="4"/>
  <c r="F149" i="4"/>
  <c r="E149" i="4"/>
  <c r="J148" i="4"/>
  <c r="I148" i="4"/>
  <c r="H148" i="4"/>
  <c r="G148" i="4"/>
  <c r="F148" i="4"/>
  <c r="E148" i="4"/>
  <c r="J147" i="4"/>
  <c r="I147" i="4"/>
  <c r="H147" i="4"/>
  <c r="F147" i="4"/>
  <c r="E147" i="4"/>
  <c r="J145" i="4"/>
  <c r="I145" i="4"/>
  <c r="H145" i="4"/>
  <c r="F145" i="4"/>
  <c r="E145" i="4"/>
  <c r="J144" i="4"/>
  <c r="I144" i="4"/>
  <c r="H144" i="4"/>
  <c r="F144" i="4"/>
  <c r="E144" i="4"/>
  <c r="J143" i="4"/>
  <c r="I143" i="4"/>
  <c r="H143" i="4"/>
  <c r="G143" i="4"/>
  <c r="F143" i="4"/>
  <c r="E143" i="4"/>
  <c r="J141" i="4"/>
  <c r="I141" i="4"/>
  <c r="H141" i="4"/>
  <c r="F141" i="4"/>
  <c r="E141" i="4"/>
  <c r="J140" i="4"/>
  <c r="I140" i="4"/>
  <c r="H140" i="4"/>
  <c r="G140" i="4"/>
  <c r="F140" i="4"/>
  <c r="E140" i="4"/>
  <c r="J139" i="4"/>
  <c r="I139" i="4"/>
  <c r="H139" i="4"/>
  <c r="F139" i="4"/>
  <c r="E139" i="4"/>
  <c r="J138" i="4"/>
  <c r="I138" i="4"/>
  <c r="H138" i="4"/>
  <c r="F138" i="4"/>
  <c r="E138" i="4"/>
  <c r="J137" i="4"/>
  <c r="I137" i="4"/>
  <c r="H137" i="4"/>
  <c r="F137" i="4"/>
  <c r="E137" i="4"/>
  <c r="H136" i="4"/>
  <c r="J134" i="4"/>
  <c r="I134" i="4"/>
  <c r="H134" i="4"/>
  <c r="F134" i="4"/>
  <c r="E134" i="4"/>
  <c r="J133" i="4"/>
  <c r="I133" i="4"/>
  <c r="H133" i="4"/>
  <c r="F133" i="4"/>
  <c r="E133" i="4"/>
  <c r="J132" i="4"/>
  <c r="I132" i="4"/>
  <c r="H132" i="4"/>
  <c r="F132" i="4"/>
  <c r="E132" i="4"/>
  <c r="J130" i="4"/>
  <c r="I130" i="4"/>
  <c r="H130" i="4"/>
  <c r="F130" i="4"/>
  <c r="E130" i="4"/>
  <c r="J129" i="4"/>
  <c r="I129" i="4"/>
  <c r="H129" i="4"/>
  <c r="F129" i="4"/>
  <c r="E129" i="4"/>
  <c r="J128" i="4"/>
  <c r="I128" i="4"/>
  <c r="H128" i="4"/>
  <c r="F128" i="4"/>
  <c r="E128" i="4"/>
  <c r="J127" i="4"/>
  <c r="I127" i="4"/>
  <c r="H127" i="4"/>
  <c r="F127" i="4"/>
  <c r="E127" i="4"/>
  <c r="J125" i="4"/>
  <c r="I125" i="4"/>
  <c r="H125" i="4"/>
  <c r="F125" i="4"/>
  <c r="E125" i="4"/>
  <c r="J124" i="4"/>
  <c r="I124" i="4"/>
  <c r="H124" i="4"/>
  <c r="H123" i="4" s="1"/>
  <c r="F124" i="4"/>
  <c r="E124" i="4"/>
  <c r="J122" i="4"/>
  <c r="I122" i="4"/>
  <c r="H122" i="4"/>
  <c r="F122" i="4"/>
  <c r="E122" i="4"/>
  <c r="J120" i="4"/>
  <c r="I120" i="4"/>
  <c r="H120" i="4"/>
  <c r="F120" i="4"/>
  <c r="E120" i="4"/>
  <c r="J119" i="4"/>
  <c r="I119" i="4"/>
  <c r="H119" i="4"/>
  <c r="F119" i="4"/>
  <c r="E119" i="4"/>
  <c r="J118" i="4"/>
  <c r="I118" i="4"/>
  <c r="H118" i="4"/>
  <c r="F118" i="4"/>
  <c r="E118" i="4"/>
  <c r="J117" i="4"/>
  <c r="I117" i="4"/>
  <c r="H117" i="4"/>
  <c r="F117" i="4"/>
  <c r="E117" i="4"/>
  <c r="J116" i="4"/>
  <c r="I116" i="4"/>
  <c r="H116" i="4"/>
  <c r="F116" i="4"/>
  <c r="E116" i="4"/>
  <c r="J115" i="4"/>
  <c r="I115" i="4"/>
  <c r="H115" i="4"/>
  <c r="F115" i="4"/>
  <c r="E115" i="4"/>
  <c r="J114" i="4"/>
  <c r="I114" i="4"/>
  <c r="H114" i="4"/>
  <c r="F114" i="4"/>
  <c r="E114" i="4"/>
  <c r="J112" i="4"/>
  <c r="I112" i="4"/>
  <c r="H112" i="4"/>
  <c r="F112" i="4"/>
  <c r="E112" i="4"/>
  <c r="J111" i="4"/>
  <c r="I111" i="4"/>
  <c r="H111" i="4"/>
  <c r="F111" i="4"/>
  <c r="E111" i="4"/>
  <c r="J110" i="4"/>
  <c r="I110" i="4"/>
  <c r="H110" i="4"/>
  <c r="F110" i="4"/>
  <c r="E110" i="4"/>
  <c r="J109" i="4"/>
  <c r="I109" i="4"/>
  <c r="H109" i="4"/>
  <c r="F109" i="4"/>
  <c r="E109" i="4"/>
  <c r="J108" i="4"/>
  <c r="I108" i="4"/>
  <c r="H108" i="4"/>
  <c r="F108" i="4"/>
  <c r="E108" i="4"/>
  <c r="J107" i="4"/>
  <c r="I107" i="4"/>
  <c r="H107" i="4"/>
  <c r="F107" i="4"/>
  <c r="E107" i="4"/>
  <c r="J105" i="4"/>
  <c r="I105" i="4"/>
  <c r="H105" i="4"/>
  <c r="F105" i="4"/>
  <c r="E105" i="4"/>
  <c r="J104" i="4"/>
  <c r="I104" i="4"/>
  <c r="H104" i="4"/>
  <c r="F104" i="4"/>
  <c r="E104" i="4"/>
  <c r="J103" i="4"/>
  <c r="I103" i="4"/>
  <c r="H103" i="4"/>
  <c r="F103" i="4"/>
  <c r="E103" i="4"/>
  <c r="J102" i="4"/>
  <c r="I102" i="4"/>
  <c r="H102" i="4"/>
  <c r="F102" i="4"/>
  <c r="E102" i="4"/>
  <c r="J101" i="4"/>
  <c r="I101" i="4"/>
  <c r="I100" i="4" s="1"/>
  <c r="H101" i="4"/>
  <c r="F101" i="4"/>
  <c r="E101" i="4"/>
  <c r="J99" i="4"/>
  <c r="I99" i="4"/>
  <c r="H99" i="4"/>
  <c r="F99" i="4"/>
  <c r="E99" i="4"/>
  <c r="J98" i="4"/>
  <c r="I98" i="4"/>
  <c r="H98" i="4"/>
  <c r="F98" i="4"/>
  <c r="E98" i="4"/>
  <c r="J97" i="4"/>
  <c r="I97" i="4"/>
  <c r="H97" i="4"/>
  <c r="F97" i="4"/>
  <c r="E97" i="4"/>
  <c r="J96" i="4"/>
  <c r="I96" i="4"/>
  <c r="H96" i="4"/>
  <c r="F96" i="4"/>
  <c r="E96" i="4"/>
  <c r="J95" i="4"/>
  <c r="I95" i="4"/>
  <c r="H95" i="4"/>
  <c r="F95" i="4"/>
  <c r="E95" i="4"/>
  <c r="J94" i="4"/>
  <c r="I94" i="4"/>
  <c r="H94" i="4"/>
  <c r="F94" i="4"/>
  <c r="E94" i="4"/>
  <c r="J93" i="4"/>
  <c r="I93" i="4"/>
  <c r="H93" i="4"/>
  <c r="F93" i="4"/>
  <c r="E93" i="4"/>
  <c r="J92" i="4"/>
  <c r="I92" i="4"/>
  <c r="H92" i="4"/>
  <c r="F92" i="4"/>
  <c r="E92" i="4"/>
  <c r="J91" i="4"/>
  <c r="I91" i="4"/>
  <c r="H91" i="4"/>
  <c r="F91" i="4"/>
  <c r="E91" i="4"/>
  <c r="J90" i="4"/>
  <c r="I90" i="4"/>
  <c r="H90" i="4"/>
  <c r="F90" i="4"/>
  <c r="E90" i="4"/>
  <c r="J89" i="4"/>
  <c r="I89" i="4"/>
  <c r="H89" i="4"/>
  <c r="F89" i="4"/>
  <c r="E89" i="4"/>
  <c r="J88" i="4"/>
  <c r="I88" i="4"/>
  <c r="H88" i="4"/>
  <c r="F88" i="4"/>
  <c r="E88" i="4"/>
  <c r="J87" i="4"/>
  <c r="I87" i="4"/>
  <c r="H87" i="4"/>
  <c r="F87" i="4"/>
  <c r="E87" i="4"/>
  <c r="J86" i="4"/>
  <c r="I86" i="4"/>
  <c r="H86" i="4"/>
  <c r="F86" i="4"/>
  <c r="E86" i="4"/>
  <c r="J84" i="4"/>
  <c r="I84" i="4"/>
  <c r="H84" i="4"/>
  <c r="F84" i="4"/>
  <c r="E84" i="4"/>
  <c r="J83" i="4"/>
  <c r="I83" i="4"/>
  <c r="H83" i="4"/>
  <c r="F83" i="4"/>
  <c r="E83" i="4"/>
  <c r="J82" i="4"/>
  <c r="I82" i="4"/>
  <c r="H82" i="4"/>
  <c r="F82" i="4"/>
  <c r="E82" i="4"/>
  <c r="J81" i="4"/>
  <c r="I81" i="4"/>
  <c r="H81" i="4"/>
  <c r="F81" i="4"/>
  <c r="E81" i="4"/>
  <c r="J80" i="4"/>
  <c r="I80" i="4"/>
  <c r="H80" i="4"/>
  <c r="F80" i="4"/>
  <c r="E80" i="4"/>
  <c r="J79" i="4"/>
  <c r="I79" i="4"/>
  <c r="H79" i="4"/>
  <c r="F79" i="4"/>
  <c r="E79" i="4"/>
  <c r="J78" i="4"/>
  <c r="I78" i="4"/>
  <c r="H78" i="4"/>
  <c r="F78" i="4"/>
  <c r="E78" i="4"/>
  <c r="J77" i="4"/>
  <c r="I77" i="4"/>
  <c r="H77" i="4"/>
  <c r="F77" i="4"/>
  <c r="E77" i="4"/>
  <c r="J76" i="4"/>
  <c r="I76" i="4"/>
  <c r="H76" i="4"/>
  <c r="F76" i="4"/>
  <c r="E76" i="4"/>
  <c r="J75" i="4"/>
  <c r="I75" i="4"/>
  <c r="H75" i="4"/>
  <c r="F75" i="4"/>
  <c r="E75" i="4"/>
  <c r="J74" i="4"/>
  <c r="I74" i="4"/>
  <c r="H74" i="4"/>
  <c r="F74" i="4"/>
  <c r="E74" i="4"/>
  <c r="J73" i="4"/>
  <c r="I73" i="4"/>
  <c r="H73" i="4"/>
  <c r="F73" i="4"/>
  <c r="E73" i="4"/>
  <c r="J72" i="4"/>
  <c r="I72" i="4"/>
  <c r="H72" i="4"/>
  <c r="F72" i="4"/>
  <c r="E72" i="4"/>
  <c r="J71" i="4"/>
  <c r="I71" i="4"/>
  <c r="H71" i="4"/>
  <c r="F71" i="4"/>
  <c r="E71" i="4"/>
  <c r="J70" i="4"/>
  <c r="I70" i="4"/>
  <c r="H70" i="4"/>
  <c r="F70" i="4"/>
  <c r="E70" i="4"/>
  <c r="J69" i="4"/>
  <c r="I69" i="4"/>
  <c r="H69" i="4"/>
  <c r="F69" i="4"/>
  <c r="E69" i="4"/>
  <c r="J65" i="4"/>
  <c r="I65" i="4"/>
  <c r="H65" i="4"/>
  <c r="F65" i="4"/>
  <c r="E65" i="4"/>
  <c r="J64" i="4"/>
  <c r="I64" i="4"/>
  <c r="H64" i="4"/>
  <c r="F64" i="4"/>
  <c r="E64" i="4"/>
  <c r="J63" i="4"/>
  <c r="I63" i="4"/>
  <c r="H63" i="4"/>
  <c r="F63" i="4"/>
  <c r="E63" i="4"/>
  <c r="J62" i="4"/>
  <c r="I62" i="4"/>
  <c r="H62" i="4"/>
  <c r="F62" i="4"/>
  <c r="E62" i="4"/>
  <c r="J61" i="4"/>
  <c r="I61" i="4"/>
  <c r="H61" i="4"/>
  <c r="F61" i="4"/>
  <c r="E61" i="4"/>
  <c r="J59" i="4"/>
  <c r="I59" i="4"/>
  <c r="H59" i="4"/>
  <c r="F59" i="4"/>
  <c r="E59" i="4"/>
  <c r="J58" i="4"/>
  <c r="I58" i="4"/>
  <c r="H58" i="4"/>
  <c r="H57" i="4" s="1"/>
  <c r="F58" i="4"/>
  <c r="F57" i="4" s="1"/>
  <c r="E58" i="4"/>
  <c r="J56" i="4"/>
  <c r="I56" i="4"/>
  <c r="H56" i="4"/>
  <c r="G56" i="4"/>
  <c r="F56" i="4"/>
  <c r="E56" i="4"/>
  <c r="J55" i="4"/>
  <c r="I55" i="4"/>
  <c r="H55" i="4"/>
  <c r="F55" i="4"/>
  <c r="E55" i="4"/>
  <c r="J54" i="4"/>
  <c r="I54" i="4"/>
  <c r="H54" i="4"/>
  <c r="G54" i="4"/>
  <c r="F54" i="4"/>
  <c r="E54" i="4"/>
  <c r="J53" i="4"/>
  <c r="I53" i="4"/>
  <c r="H53" i="4"/>
  <c r="F53" i="4"/>
  <c r="E53" i="4"/>
  <c r="J52" i="4"/>
  <c r="I52" i="4"/>
  <c r="H52" i="4"/>
  <c r="G52" i="4"/>
  <c r="F52" i="4"/>
  <c r="E52" i="4"/>
  <c r="J50" i="4"/>
  <c r="I50" i="4"/>
  <c r="H50" i="4"/>
  <c r="F50" i="4"/>
  <c r="E50" i="4"/>
  <c r="J49" i="4"/>
  <c r="I49" i="4"/>
  <c r="H49" i="4"/>
  <c r="F49" i="4"/>
  <c r="E49" i="4"/>
  <c r="J48" i="4"/>
  <c r="I48" i="4"/>
  <c r="H48" i="4"/>
  <c r="F48" i="4"/>
  <c r="E48" i="4"/>
  <c r="J47" i="4"/>
  <c r="I47" i="4"/>
  <c r="H47" i="4"/>
  <c r="F47" i="4"/>
  <c r="E47" i="4"/>
  <c r="J46" i="4"/>
  <c r="I46" i="4"/>
  <c r="H46" i="4"/>
  <c r="F46" i="4"/>
  <c r="E46" i="4"/>
  <c r="J44" i="4"/>
  <c r="I44" i="4"/>
  <c r="H44" i="4"/>
  <c r="G44" i="4"/>
  <c r="F44" i="4"/>
  <c r="E44" i="4"/>
  <c r="J43" i="4"/>
  <c r="I43" i="4"/>
  <c r="H43" i="4"/>
  <c r="F43" i="4"/>
  <c r="E43" i="4"/>
  <c r="J41" i="4"/>
  <c r="I41" i="4"/>
  <c r="H41" i="4"/>
  <c r="G41" i="4"/>
  <c r="F41" i="4"/>
  <c r="E41" i="4"/>
  <c r="J40" i="4"/>
  <c r="I40" i="4"/>
  <c r="H40" i="4"/>
  <c r="F40" i="4"/>
  <c r="E40" i="4"/>
  <c r="J39" i="4"/>
  <c r="I39" i="4"/>
  <c r="H39" i="4"/>
  <c r="F39" i="4"/>
  <c r="E39" i="4"/>
  <c r="J38" i="4"/>
  <c r="I38" i="4"/>
  <c r="H38" i="4"/>
  <c r="F38" i="4"/>
  <c r="E38" i="4"/>
  <c r="J35" i="4"/>
  <c r="I35" i="4"/>
  <c r="H35" i="4"/>
  <c r="F35" i="4"/>
  <c r="E35" i="4"/>
  <c r="J34" i="4"/>
  <c r="I34" i="4"/>
  <c r="H34" i="4"/>
  <c r="F34" i="4"/>
  <c r="E34" i="4"/>
  <c r="J33" i="4"/>
  <c r="I33" i="4"/>
  <c r="H33" i="4"/>
  <c r="G33" i="4"/>
  <c r="F33" i="4"/>
  <c r="E33" i="4"/>
  <c r="J32" i="4"/>
  <c r="I32" i="4"/>
  <c r="H32" i="4"/>
  <c r="F32" i="4"/>
  <c r="E32" i="4"/>
  <c r="J30" i="4"/>
  <c r="I30" i="4"/>
  <c r="H30" i="4"/>
  <c r="G30" i="4"/>
  <c r="F30" i="4"/>
  <c r="E30" i="4"/>
  <c r="J29" i="4"/>
  <c r="I29" i="4"/>
  <c r="H29" i="4"/>
  <c r="F29" i="4"/>
  <c r="E29" i="4"/>
  <c r="K272" i="2"/>
  <c r="G542" i="4" s="1"/>
  <c r="K271" i="2"/>
  <c r="G541" i="4" s="1"/>
  <c r="K270" i="2"/>
  <c r="G540" i="4" s="1"/>
  <c r="K269" i="2"/>
  <c r="G539" i="4" s="1"/>
  <c r="K268" i="2"/>
  <c r="G538" i="4" s="1"/>
  <c r="K267" i="2"/>
  <c r="G537" i="4" s="1"/>
  <c r="K266" i="2"/>
  <c r="G536" i="4" s="1"/>
  <c r="K265" i="2"/>
  <c r="G535" i="4" s="1"/>
  <c r="K264" i="2"/>
  <c r="K263" i="2"/>
  <c r="G533" i="4" s="1"/>
  <c r="K262" i="2"/>
  <c r="K261" i="2"/>
  <c r="G531" i="4" s="1"/>
  <c r="K260" i="2"/>
  <c r="G530" i="4" s="1"/>
  <c r="K259" i="2"/>
  <c r="G529" i="4" s="1"/>
  <c r="K258" i="2"/>
  <c r="G528" i="4" s="1"/>
  <c r="K257" i="2"/>
  <c r="G527" i="4" s="1"/>
  <c r="K256" i="2"/>
  <c r="G526" i="4" s="1"/>
  <c r="K255" i="2"/>
  <c r="G525" i="4" s="1"/>
  <c r="K254" i="2"/>
  <c r="K253" i="2"/>
  <c r="G523" i="4" s="1"/>
  <c r="K252" i="2"/>
  <c r="G522" i="4" s="1"/>
  <c r="K251" i="2"/>
  <c r="K250" i="2"/>
  <c r="G520" i="4" s="1"/>
  <c r="K249" i="2"/>
  <c r="K248" i="2"/>
  <c r="G518" i="4" s="1"/>
  <c r="K247" i="2"/>
  <c r="K246" i="2"/>
  <c r="G513" i="4" s="1"/>
  <c r="K245" i="2"/>
  <c r="G503" i="4" s="1"/>
  <c r="K244" i="2"/>
  <c r="G502" i="4" s="1"/>
  <c r="K243" i="2"/>
  <c r="G501" i="4" s="1"/>
  <c r="K242" i="2"/>
  <c r="G500" i="4" s="1"/>
  <c r="K241" i="2"/>
  <c r="G499" i="4" s="1"/>
  <c r="K240" i="2"/>
  <c r="K239" i="2"/>
  <c r="K238" i="2"/>
  <c r="K237" i="2"/>
  <c r="G497" i="4" s="1"/>
  <c r="K236" i="2"/>
  <c r="K235" i="2"/>
  <c r="K234" i="2"/>
  <c r="G496" i="4" s="1"/>
  <c r="K233" i="2"/>
  <c r="K232" i="2"/>
  <c r="G495" i="4" s="1"/>
  <c r="K231" i="2"/>
  <c r="K230" i="2"/>
  <c r="K229" i="2"/>
  <c r="G157" i="4" s="1"/>
  <c r="K228" i="2"/>
  <c r="K227" i="2"/>
  <c r="K226" i="2"/>
  <c r="K225" i="2"/>
  <c r="K224" i="2"/>
  <c r="G156" i="4" s="1"/>
  <c r="K223" i="2"/>
  <c r="K222" i="2"/>
  <c r="K221" i="2"/>
  <c r="G155" i="4" s="1"/>
  <c r="K220" i="2"/>
  <c r="K219" i="2"/>
  <c r="K218" i="2"/>
  <c r="K217" i="2"/>
  <c r="G153" i="4" s="1"/>
  <c r="K216" i="2"/>
  <c r="K215" i="2"/>
  <c r="G151" i="4" s="1"/>
  <c r="K214" i="2"/>
  <c r="K213" i="2"/>
  <c r="G149" i="4" s="1"/>
  <c r="K212" i="2"/>
  <c r="K211" i="2"/>
  <c r="G147" i="4" s="1"/>
  <c r="K210" i="2"/>
  <c r="K209" i="2"/>
  <c r="G145" i="4" s="1"/>
  <c r="K208" i="2"/>
  <c r="G144" i="4" s="1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G141" i="4" s="1"/>
  <c r="K192" i="2"/>
  <c r="K191" i="2"/>
  <c r="K190" i="2"/>
  <c r="G139" i="4" s="1"/>
  <c r="K189" i="2"/>
  <c r="G138" i="4" s="1"/>
  <c r="K188" i="2"/>
  <c r="G137" i="4" s="1"/>
  <c r="K187" i="2"/>
  <c r="K186" i="2"/>
  <c r="K185" i="2"/>
  <c r="K184" i="2"/>
  <c r="K183" i="2"/>
  <c r="K182" i="2"/>
  <c r="K181" i="2"/>
  <c r="K180" i="2"/>
  <c r="G134" i="4" s="1"/>
  <c r="K179" i="2"/>
  <c r="K178" i="2"/>
  <c r="G133" i="4" s="1"/>
  <c r="K177" i="2"/>
  <c r="G132" i="4" s="1"/>
  <c r="K176" i="2"/>
  <c r="K175" i="2"/>
  <c r="G130" i="4" s="1"/>
  <c r="K174" i="2"/>
  <c r="K173" i="2"/>
  <c r="K172" i="2"/>
  <c r="G129" i="4" s="1"/>
  <c r="K171" i="2"/>
  <c r="K170" i="2"/>
  <c r="G128" i="4" s="1"/>
  <c r="K169" i="2"/>
  <c r="G127" i="4" s="1"/>
  <c r="K168" i="2"/>
  <c r="K167" i="2"/>
  <c r="G125" i="4" s="1"/>
  <c r="K166" i="2"/>
  <c r="G124" i="4" s="1"/>
  <c r="G123" i="4" s="1"/>
  <c r="K165" i="2"/>
  <c r="K164" i="2"/>
  <c r="G122" i="4" s="1"/>
  <c r="K163" i="2"/>
  <c r="K162" i="2"/>
  <c r="G120" i="4" s="1"/>
  <c r="K161" i="2"/>
  <c r="G119" i="4" s="1"/>
  <c r="K160" i="2"/>
  <c r="G118" i="4" s="1"/>
  <c r="K159" i="2"/>
  <c r="G117" i="4" s="1"/>
  <c r="K158" i="2"/>
  <c r="G116" i="4" s="1"/>
  <c r="K157" i="2"/>
  <c r="G115" i="4" s="1"/>
  <c r="K156" i="2"/>
  <c r="G114" i="4" s="1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G112" i="4" s="1"/>
  <c r="K119" i="2"/>
  <c r="K118" i="2"/>
  <c r="K117" i="2"/>
  <c r="G111" i="4" s="1"/>
  <c r="K116" i="2"/>
  <c r="G110" i="4" s="1"/>
  <c r="K115" i="2"/>
  <c r="G109" i="4" s="1"/>
  <c r="K114" i="2"/>
  <c r="G108" i="4" s="1"/>
  <c r="K113" i="2"/>
  <c r="G107" i="4" s="1"/>
  <c r="K112" i="2"/>
  <c r="K111" i="2"/>
  <c r="G105" i="4" s="1"/>
  <c r="K110" i="2"/>
  <c r="G104" i="4" s="1"/>
  <c r="K109" i="2"/>
  <c r="G103" i="4" s="1"/>
  <c r="K108" i="2"/>
  <c r="K107" i="2"/>
  <c r="G102" i="4" s="1"/>
  <c r="K106" i="2"/>
  <c r="K105" i="2"/>
  <c r="G101" i="4" s="1"/>
  <c r="K104" i="2"/>
  <c r="K103" i="2"/>
  <c r="G99" i="4" s="1"/>
  <c r="K102" i="2"/>
  <c r="G98" i="4" s="1"/>
  <c r="K101" i="2"/>
  <c r="G97" i="4" s="1"/>
  <c r="K100" i="2"/>
  <c r="G96" i="4" s="1"/>
  <c r="K99" i="2"/>
  <c r="G95" i="4" s="1"/>
  <c r="K98" i="2"/>
  <c r="G94" i="4" s="1"/>
  <c r="K97" i="2"/>
  <c r="G93" i="4" s="1"/>
  <c r="K96" i="2"/>
  <c r="G92" i="4" s="1"/>
  <c r="K95" i="2"/>
  <c r="G91" i="4" s="1"/>
  <c r="K94" i="2"/>
  <c r="G90" i="4" s="1"/>
  <c r="K93" i="2"/>
  <c r="G89" i="4" s="1"/>
  <c r="K92" i="2"/>
  <c r="G88" i="4" s="1"/>
  <c r="K91" i="2"/>
  <c r="K90" i="2"/>
  <c r="G87" i="4" s="1"/>
  <c r="K89" i="2"/>
  <c r="K88" i="2"/>
  <c r="K87" i="2"/>
  <c r="G86" i="4" s="1"/>
  <c r="K86" i="2"/>
  <c r="K85" i="2"/>
  <c r="K84" i="2"/>
  <c r="G84" i="4" s="1"/>
  <c r="K83" i="2"/>
  <c r="K82" i="2"/>
  <c r="G83" i="4" s="1"/>
  <c r="K81" i="2"/>
  <c r="K80" i="2"/>
  <c r="G82" i="4" s="1"/>
  <c r="K79" i="2"/>
  <c r="G81" i="4" s="1"/>
  <c r="K78" i="2"/>
  <c r="G80" i="4" s="1"/>
  <c r="K77" i="2"/>
  <c r="G79" i="4" s="1"/>
  <c r="K76" i="2"/>
  <c r="G78" i="4" s="1"/>
  <c r="K75" i="2"/>
  <c r="G77" i="4" s="1"/>
  <c r="K74" i="2"/>
  <c r="G76" i="4" s="1"/>
  <c r="K73" i="2"/>
  <c r="G75" i="4" s="1"/>
  <c r="K72" i="2"/>
  <c r="G74" i="4" s="1"/>
  <c r="K71" i="2"/>
  <c r="G73" i="4" s="1"/>
  <c r="K70" i="2"/>
  <c r="G72" i="4" s="1"/>
  <c r="K69" i="2"/>
  <c r="G71" i="4" s="1"/>
  <c r="K68" i="2"/>
  <c r="K67" i="2"/>
  <c r="G70" i="4" s="1"/>
  <c r="K66" i="2"/>
  <c r="K65" i="2"/>
  <c r="K64" i="2"/>
  <c r="G69" i="4" s="1"/>
  <c r="K63" i="2"/>
  <c r="K62" i="2"/>
  <c r="K61" i="2"/>
  <c r="K60" i="2"/>
  <c r="K59" i="2"/>
  <c r="G65" i="4" s="1"/>
  <c r="K58" i="2"/>
  <c r="G64" i="4" s="1"/>
  <c r="K57" i="2"/>
  <c r="G63" i="4" s="1"/>
  <c r="K56" i="2"/>
  <c r="G62" i="4" s="1"/>
  <c r="K55" i="2"/>
  <c r="G61" i="4" s="1"/>
  <c r="K54" i="2"/>
  <c r="K53" i="2"/>
  <c r="G59" i="4" s="1"/>
  <c r="K52" i="2"/>
  <c r="G58" i="4" s="1"/>
  <c r="K51" i="2"/>
  <c r="K50" i="2"/>
  <c r="K49" i="2"/>
  <c r="G55" i="4" s="1"/>
  <c r="K48" i="2"/>
  <c r="K47" i="2"/>
  <c r="K46" i="2"/>
  <c r="K45" i="2"/>
  <c r="G53" i="4" s="1"/>
  <c r="K44" i="2"/>
  <c r="K43" i="2"/>
  <c r="K42" i="2"/>
  <c r="G50" i="4" s="1"/>
  <c r="K41" i="2"/>
  <c r="G49" i="4" s="1"/>
  <c r="K40" i="2"/>
  <c r="G48" i="4" s="1"/>
  <c r="K39" i="2"/>
  <c r="K38" i="2"/>
  <c r="K37" i="2"/>
  <c r="G47" i="4" s="1"/>
  <c r="K36" i="2"/>
  <c r="K35" i="2"/>
  <c r="K34" i="2"/>
  <c r="K33" i="2"/>
  <c r="K32" i="2"/>
  <c r="G46" i="4" s="1"/>
  <c r="K31" i="2"/>
  <c r="K30" i="2"/>
  <c r="K29" i="2"/>
  <c r="G43" i="4" s="1"/>
  <c r="K28" i="2"/>
  <c r="K27" i="2"/>
  <c r="K26" i="2"/>
  <c r="G40" i="4" s="1"/>
  <c r="K25" i="2"/>
  <c r="G39" i="4" s="1"/>
  <c r="K24" i="2"/>
  <c r="K23" i="2"/>
  <c r="K22" i="2"/>
  <c r="K21" i="2"/>
  <c r="K20" i="2"/>
  <c r="K19" i="2"/>
  <c r="G38" i="4" s="1"/>
  <c r="K18" i="2"/>
  <c r="K17" i="2"/>
  <c r="K16" i="2"/>
  <c r="K15" i="2"/>
  <c r="K14" i="2"/>
  <c r="K13" i="2"/>
  <c r="G35" i="4" s="1"/>
  <c r="K12" i="2"/>
  <c r="K11" i="2"/>
  <c r="G34" i="4" s="1"/>
  <c r="K10" i="2"/>
  <c r="K9" i="2"/>
  <c r="G32" i="4" s="1"/>
  <c r="G31" i="4" s="1"/>
  <c r="K8" i="2"/>
  <c r="K7" i="2"/>
  <c r="K6" i="2"/>
  <c r="G381" i="4" l="1"/>
  <c r="N895" i="3"/>
  <c r="N274" i="2" s="1"/>
  <c r="N275" i="2" s="1"/>
  <c r="F233" i="4"/>
  <c r="F583" i="4"/>
  <c r="G400" i="4"/>
  <c r="G398" i="4" s="1"/>
  <c r="M275" i="2"/>
  <c r="K273" i="2"/>
  <c r="L275" i="2"/>
  <c r="I583" i="4"/>
  <c r="G392" i="4"/>
  <c r="G390" i="4" s="1"/>
  <c r="J275" i="2"/>
  <c r="E31" i="4"/>
  <c r="E51" i="4"/>
  <c r="E100" i="4"/>
  <c r="E379" i="4"/>
  <c r="G42" i="4"/>
  <c r="J31" i="4"/>
  <c r="F42" i="4"/>
  <c r="J42" i="4"/>
  <c r="I57" i="4"/>
  <c r="J136" i="4"/>
  <c r="J135" i="4" s="1"/>
  <c r="H154" i="4"/>
  <c r="F166" i="4"/>
  <c r="F162" i="4" s="1"/>
  <c r="I166" i="4"/>
  <c r="I170" i="4"/>
  <c r="H203" i="4"/>
  <c r="H202" i="4" s="1"/>
  <c r="F379" i="4"/>
  <c r="H382" i="4"/>
  <c r="H440" i="4"/>
  <c r="I457" i="4"/>
  <c r="F549" i="4"/>
  <c r="G29" i="4"/>
  <c r="H106" i="4"/>
  <c r="F113" i="4"/>
  <c r="F123" i="4"/>
  <c r="J123" i="4"/>
  <c r="F131" i="4"/>
  <c r="E154" i="4"/>
  <c r="G204" i="4"/>
  <c r="G205" i="4"/>
  <c r="G248" i="4"/>
  <c r="G282" i="4"/>
  <c r="G278" i="4" s="1"/>
  <c r="G298" i="4"/>
  <c r="K895" i="3"/>
  <c r="K274" i="2" s="1"/>
  <c r="J549" i="4"/>
  <c r="G199" i="4"/>
  <c r="G192" i="4" s="1"/>
  <c r="G221" i="4"/>
  <c r="G237" i="4"/>
  <c r="G243" i="4"/>
  <c r="G287" i="4"/>
  <c r="G290" i="4"/>
  <c r="G291" i="4"/>
  <c r="G297" i="4"/>
  <c r="G314" i="4"/>
  <c r="G311" i="4" s="1"/>
  <c r="G342" i="4"/>
  <c r="G344" i="4"/>
  <c r="G351" i="4"/>
  <c r="G348" i="4" s="1"/>
  <c r="G371" i="4"/>
  <c r="G369" i="4" s="1"/>
  <c r="G378" i="4"/>
  <c r="G391" i="4"/>
  <c r="G404" i="4"/>
  <c r="G405" i="4"/>
  <c r="G403" i="4" s="1"/>
  <c r="G409" i="4"/>
  <c r="G418" i="4"/>
  <c r="G427" i="4"/>
  <c r="G206" i="4"/>
  <c r="G203" i="4" s="1"/>
  <c r="G202" i="4" s="1"/>
  <c r="G399" i="4"/>
  <c r="G408" i="4"/>
  <c r="G413" i="4"/>
  <c r="G417" i="4"/>
  <c r="G422" i="4"/>
  <c r="G423" i="4"/>
  <c r="G433" i="4"/>
  <c r="G445" i="4"/>
  <c r="G446" i="4"/>
  <c r="H42" i="4"/>
  <c r="G57" i="4"/>
  <c r="H142" i="4"/>
  <c r="I31" i="4"/>
  <c r="H131" i="4"/>
  <c r="G136" i="4"/>
  <c r="G135" i="4" s="1"/>
  <c r="F300" i="4"/>
  <c r="H345" i="4"/>
  <c r="E421" i="4"/>
  <c r="E131" i="4"/>
  <c r="F244" i="4"/>
  <c r="F259" i="4"/>
  <c r="F284" i="4"/>
  <c r="F283" i="4" s="1"/>
  <c r="F311" i="4"/>
  <c r="I335" i="4"/>
  <c r="E369" i="4"/>
  <c r="F416" i="4"/>
  <c r="J448" i="4"/>
  <c r="F448" i="4"/>
  <c r="J498" i="4"/>
  <c r="H515" i="4"/>
  <c r="J283" i="4"/>
  <c r="F412" i="4"/>
  <c r="E494" i="4"/>
  <c r="F534" i="4"/>
  <c r="F532" i="4" s="1"/>
  <c r="J534" i="4"/>
  <c r="I284" i="4"/>
  <c r="I283" i="4" s="1"/>
  <c r="G45" i="4"/>
  <c r="I45" i="4"/>
  <c r="E45" i="4"/>
  <c r="I51" i="4"/>
  <c r="I113" i="4"/>
  <c r="E113" i="4"/>
  <c r="J382" i="4"/>
  <c r="F203" i="4"/>
  <c r="F202" i="4" s="1"/>
  <c r="E382" i="4"/>
  <c r="I407" i="4"/>
  <c r="E366" i="4"/>
  <c r="E407" i="4"/>
  <c r="E412" i="4"/>
  <c r="E416" i="4"/>
  <c r="H439" i="4"/>
  <c r="H437" i="4" s="1"/>
  <c r="I566" i="4"/>
  <c r="I563" i="4" s="1"/>
  <c r="E37" i="4"/>
  <c r="E36" i="4" s="1"/>
  <c r="E26" i="4" s="1"/>
  <c r="H45" i="4"/>
  <c r="J45" i="4"/>
  <c r="F210" i="4"/>
  <c r="F222" i="4"/>
  <c r="F214" i="4" s="1"/>
  <c r="H239" i="4"/>
  <c r="H253" i="4"/>
  <c r="H272" i="4"/>
  <c r="F366" i="4"/>
  <c r="E377" i="4"/>
  <c r="E425" i="4"/>
  <c r="E420" i="4" s="1"/>
  <c r="I448" i="4"/>
  <c r="H465" i="4"/>
  <c r="I498" i="4"/>
  <c r="I504" i="4"/>
  <c r="G60" i="4"/>
  <c r="I515" i="4"/>
  <c r="H31" i="4"/>
  <c r="H37" i="4"/>
  <c r="H36" i="4" s="1"/>
  <c r="J37" i="4"/>
  <c r="F37" i="4"/>
  <c r="E57" i="4"/>
  <c r="G106" i="4"/>
  <c r="J131" i="4"/>
  <c r="F170" i="4"/>
  <c r="E192" i="4"/>
  <c r="H369" i="4"/>
  <c r="I379" i="4"/>
  <c r="I394" i="4"/>
  <c r="J398" i="4"/>
  <c r="F432" i="4"/>
  <c r="F429" i="4" s="1"/>
  <c r="E457" i="4"/>
  <c r="F494" i="4"/>
  <c r="H494" i="4"/>
  <c r="G524" i="4"/>
  <c r="G521" i="4" s="1"/>
  <c r="E524" i="4"/>
  <c r="E521" i="4" s="1"/>
  <c r="I68" i="4"/>
  <c r="H135" i="4"/>
  <c r="F239" i="4"/>
  <c r="E28" i="4"/>
  <c r="E27" i="4" s="1"/>
  <c r="G28" i="4"/>
  <c r="G27" i="4" s="1"/>
  <c r="I28" i="4"/>
  <c r="I27" i="4" s="1"/>
  <c r="I37" i="4"/>
  <c r="F45" i="4"/>
  <c r="G100" i="4"/>
  <c r="F146" i="4"/>
  <c r="F154" i="4"/>
  <c r="F183" i="4"/>
  <c r="F192" i="4"/>
  <c r="H210" i="4"/>
  <c r="F253" i="4"/>
  <c r="F249" i="4" s="1"/>
  <c r="J253" i="4"/>
  <c r="J249" i="4" s="1"/>
  <c r="H265" i="4"/>
  <c r="H278" i="4"/>
  <c r="F292" i="4"/>
  <c r="H318" i="4"/>
  <c r="H308" i="4" s="1"/>
  <c r="H366" i="4"/>
  <c r="J379" i="4"/>
  <c r="J377" i="4" s="1"/>
  <c r="H432" i="4"/>
  <c r="H429" i="4" s="1"/>
  <c r="I444" i="4"/>
  <c r="E481" i="4"/>
  <c r="E498" i="4"/>
  <c r="H524" i="4"/>
  <c r="H549" i="4"/>
  <c r="J51" i="4"/>
  <c r="I60" i="4"/>
  <c r="J126" i="4"/>
  <c r="J121" i="4" s="1"/>
  <c r="H222" i="4"/>
  <c r="H214" i="4" s="1"/>
  <c r="H284" i="4"/>
  <c r="H283" i="4" s="1"/>
  <c r="I106" i="4"/>
  <c r="F126" i="4"/>
  <c r="E142" i="4"/>
  <c r="I174" i="4"/>
  <c r="H192" i="4"/>
  <c r="I210" i="4"/>
  <c r="E265" i="4"/>
  <c r="F348" i="4"/>
  <c r="I366" i="4"/>
  <c r="H425" i="4"/>
  <c r="I440" i="4"/>
  <c r="I439" i="4" s="1"/>
  <c r="I437" i="4" s="1"/>
  <c r="F444" i="4"/>
  <c r="J444" i="4"/>
  <c r="H481" i="4"/>
  <c r="H498" i="4"/>
  <c r="J508" i="4"/>
  <c r="F68" i="4"/>
  <c r="H68" i="4"/>
  <c r="E123" i="4"/>
  <c r="G131" i="4"/>
  <c r="J142" i="4"/>
  <c r="F142" i="4"/>
  <c r="H146" i="4"/>
  <c r="J170" i="4"/>
  <c r="E233" i="4"/>
  <c r="F265" i="4"/>
  <c r="E345" i="4"/>
  <c r="J348" i="4"/>
  <c r="E362" i="4"/>
  <c r="H362" i="4"/>
  <c r="F390" i="4"/>
  <c r="F394" i="4"/>
  <c r="F440" i="4"/>
  <c r="F439" i="4" s="1"/>
  <c r="F437" i="4" s="1"/>
  <c r="J440" i="4"/>
  <c r="H444" i="4"/>
  <c r="H457" i="4"/>
  <c r="E474" i="4"/>
  <c r="H474" i="4"/>
  <c r="E515" i="4"/>
  <c r="H583" i="4"/>
  <c r="H249" i="4"/>
  <c r="G51" i="4"/>
  <c r="J68" i="4"/>
  <c r="E85" i="4"/>
  <c r="G113" i="4"/>
  <c r="I162" i="4"/>
  <c r="J239" i="4"/>
  <c r="H300" i="4"/>
  <c r="H420" i="4"/>
  <c r="H448" i="4"/>
  <c r="E465" i="4"/>
  <c r="F31" i="4"/>
  <c r="F28" i="4" s="1"/>
  <c r="F27" i="4" s="1"/>
  <c r="H51" i="4"/>
  <c r="F100" i="4"/>
  <c r="F85" i="4" s="1"/>
  <c r="H100" i="4"/>
  <c r="H85" i="4" s="1"/>
  <c r="F106" i="4"/>
  <c r="H113" i="4"/>
  <c r="J113" i="4"/>
  <c r="G126" i="4"/>
  <c r="E126" i="4"/>
  <c r="G146" i="4"/>
  <c r="J154" i="4"/>
  <c r="J166" i="4"/>
  <c r="J162" i="4" s="1"/>
  <c r="E183" i="4"/>
  <c r="J210" i="4"/>
  <c r="I222" i="4"/>
  <c r="I214" i="4" s="1"/>
  <c r="H233" i="4"/>
  <c r="E244" i="4"/>
  <c r="H348" i="4"/>
  <c r="H332" i="4" s="1"/>
  <c r="H355" i="4"/>
  <c r="F362" i="4"/>
  <c r="F382" i="4"/>
  <c r="F403" i="4"/>
  <c r="F407" i="4"/>
  <c r="J412" i="4"/>
  <c r="F457" i="4"/>
  <c r="F474" i="4"/>
  <c r="G494" i="4"/>
  <c r="H504" i="4"/>
  <c r="F515" i="4"/>
  <c r="G515" i="4"/>
  <c r="I42" i="4"/>
  <c r="J57" i="4"/>
  <c r="J60" i="4"/>
  <c r="H126" i="4"/>
  <c r="I192" i="4"/>
  <c r="J222" i="4"/>
  <c r="J214" i="4" s="1"/>
  <c r="I233" i="4"/>
  <c r="E272" i="4"/>
  <c r="I278" i="4"/>
  <c r="F278" i="4"/>
  <c r="E292" i="4"/>
  <c r="I318" i="4"/>
  <c r="J335" i="4"/>
  <c r="F345" i="4"/>
  <c r="F355" i="4"/>
  <c r="H403" i="4"/>
  <c r="H407" i="4"/>
  <c r="H412" i="4"/>
  <c r="H416" i="4"/>
  <c r="E440" i="4"/>
  <c r="E439" i="4" s="1"/>
  <c r="E437" i="4" s="1"/>
  <c r="E444" i="4"/>
  <c r="J474" i="4"/>
  <c r="J481" i="4"/>
  <c r="F481" i="4"/>
  <c r="F554" i="4"/>
  <c r="F552" i="4" s="1"/>
  <c r="F548" i="4" s="1"/>
  <c r="H554" i="4"/>
  <c r="H552" i="4" s="1"/>
  <c r="H566" i="4"/>
  <c r="H563" i="4" s="1"/>
  <c r="I578" i="4"/>
  <c r="I587" i="4" s="1"/>
  <c r="E146" i="4"/>
  <c r="E68" i="4"/>
  <c r="G68" i="4"/>
  <c r="F136" i="4"/>
  <c r="F135" i="4" s="1"/>
  <c r="H166" i="4"/>
  <c r="H162" i="4" s="1"/>
  <c r="H183" i="4"/>
  <c r="H259" i="4"/>
  <c r="I265" i="4"/>
  <c r="F272" i="4"/>
  <c r="I272" i="4"/>
  <c r="I311" i="4"/>
  <c r="I308" i="4" s="1"/>
  <c r="J318" i="4"/>
  <c r="I322" i="4"/>
  <c r="H390" i="4"/>
  <c r="I398" i="4"/>
  <c r="J439" i="4"/>
  <c r="J437" i="4" s="1"/>
  <c r="F504" i="4"/>
  <c r="J524" i="4"/>
  <c r="J521" i="4" s="1"/>
  <c r="F524" i="4"/>
  <c r="F521" i="4" s="1"/>
  <c r="I549" i="4"/>
  <c r="E566" i="4"/>
  <c r="J578" i="4"/>
  <c r="J587" i="4" s="1"/>
  <c r="G174" i="4"/>
  <c r="J28" i="4"/>
  <c r="J27" i="4" s="1"/>
  <c r="E106" i="4"/>
  <c r="J146" i="4"/>
  <c r="J174" i="4"/>
  <c r="H244" i="4"/>
  <c r="E253" i="4"/>
  <c r="E249" i="4" s="1"/>
  <c r="H292" i="4"/>
  <c r="J322" i="4"/>
  <c r="H322" i="4"/>
  <c r="I390" i="4"/>
  <c r="I389" i="4" s="1"/>
  <c r="H398" i="4"/>
  <c r="I421" i="4"/>
  <c r="F421" i="4"/>
  <c r="F465" i="4"/>
  <c r="J494" i="4"/>
  <c r="F498" i="4"/>
  <c r="H521" i="4"/>
  <c r="H519" i="4" s="1"/>
  <c r="H517" i="4" s="1"/>
  <c r="I534" i="4"/>
  <c r="I532" i="4" s="1"/>
  <c r="F566" i="4"/>
  <c r="F563" i="4" s="1"/>
  <c r="E578" i="4"/>
  <c r="H534" i="4"/>
  <c r="H532" i="4" s="1"/>
  <c r="F51" i="4"/>
  <c r="E60" i="4"/>
  <c r="G85" i="4"/>
  <c r="I85" i="4"/>
  <c r="I67" i="4" s="1"/>
  <c r="J100" i="4"/>
  <c r="J85" i="4" s="1"/>
  <c r="J67" i="4" s="1"/>
  <c r="J106" i="4"/>
  <c r="G142" i="4"/>
  <c r="I142" i="4"/>
  <c r="H170" i="4"/>
  <c r="F174" i="4"/>
  <c r="E222" i="4"/>
  <c r="E214" i="4" s="1"/>
  <c r="I244" i="4"/>
  <c r="I259" i="4"/>
  <c r="J265" i="4"/>
  <c r="E284" i="4"/>
  <c r="E283" i="4" s="1"/>
  <c r="F318" i="4"/>
  <c r="E335" i="4"/>
  <c r="E332" i="4" s="1"/>
  <c r="H335" i="4"/>
  <c r="J362" i="4"/>
  <c r="J390" i="4"/>
  <c r="J394" i="4"/>
  <c r="H394" i="4"/>
  <c r="E398" i="4"/>
  <c r="J421" i="4"/>
  <c r="E448" i="4"/>
  <c r="G498" i="4"/>
  <c r="F508" i="4"/>
  <c r="H508" i="4"/>
  <c r="E549" i="4"/>
  <c r="F578" i="4"/>
  <c r="F587" i="4" s="1"/>
  <c r="H578" i="4"/>
  <c r="H587" i="4" s="1"/>
  <c r="G37" i="4"/>
  <c r="G36" i="4" s="1"/>
  <c r="E42" i="4"/>
  <c r="F60" i="4"/>
  <c r="H60" i="4"/>
  <c r="I123" i="4"/>
  <c r="I136" i="4"/>
  <c r="I135" i="4" s="1"/>
  <c r="H174" i="4"/>
  <c r="J203" i="4"/>
  <c r="J202" i="4" s="1"/>
  <c r="I239" i="4"/>
  <c r="E300" i="4"/>
  <c r="F322" i="4"/>
  <c r="F335" i="4"/>
  <c r="J345" i="4"/>
  <c r="J332" i="4" s="1"/>
  <c r="E348" i="4"/>
  <c r="I355" i="4"/>
  <c r="I362" i="4"/>
  <c r="I369" i="4"/>
  <c r="F369" i="4"/>
  <c r="H379" i="4"/>
  <c r="H377" i="4" s="1"/>
  <c r="I382" i="4"/>
  <c r="E390" i="4"/>
  <c r="E394" i="4"/>
  <c r="F398" i="4"/>
  <c r="J403" i="4"/>
  <c r="I425" i="4"/>
  <c r="F425" i="4"/>
  <c r="E432" i="4"/>
  <c r="E429" i="4" s="1"/>
  <c r="I432" i="4"/>
  <c r="I474" i="4"/>
  <c r="E534" i="4"/>
  <c r="E532" i="4" s="1"/>
  <c r="G534" i="4"/>
  <c r="G532" i="4" s="1"/>
  <c r="I552" i="4"/>
  <c r="G335" i="4"/>
  <c r="G379" i="4"/>
  <c r="G366" i="4"/>
  <c r="G432" i="4"/>
  <c r="G429" i="4" s="1"/>
  <c r="G382" i="4"/>
  <c r="G318" i="4"/>
  <c r="G425" i="4"/>
  <c r="G474" i="4"/>
  <c r="G284" i="4"/>
  <c r="G549" i="4"/>
  <c r="G362" i="4"/>
  <c r="G566" i="4"/>
  <c r="G563" i="4" s="1"/>
  <c r="G222" i="4"/>
  <c r="G214" i="4" s="1"/>
  <c r="G578" i="4"/>
  <c r="G272" i="4"/>
  <c r="G583" i="4"/>
  <c r="G322" i="4"/>
  <c r="G416" i="4"/>
  <c r="G265" i="4"/>
  <c r="G394" i="4"/>
  <c r="G407" i="4"/>
  <c r="G465" i="4"/>
  <c r="G421" i="4"/>
  <c r="G210" i="4"/>
  <c r="G448" i="4"/>
  <c r="G253" i="4"/>
  <c r="G249" i="4" s="1"/>
  <c r="G345" i="4"/>
  <c r="G457" i="4"/>
  <c r="G259" i="4"/>
  <c r="G166" i="4"/>
  <c r="G162" i="4" s="1"/>
  <c r="G233" i="4"/>
  <c r="G481" i="4"/>
  <c r="J192" i="4"/>
  <c r="J259" i="4"/>
  <c r="J300" i="4"/>
  <c r="J432" i="4"/>
  <c r="J465" i="4"/>
  <c r="J515" i="4"/>
  <c r="J272" i="4"/>
  <c r="J278" i="4"/>
  <c r="J407" i="4"/>
  <c r="J416" i="4"/>
  <c r="J411" i="4" s="1"/>
  <c r="J566" i="4"/>
  <c r="J563" i="4" s="1"/>
  <c r="J355" i="4"/>
  <c r="J183" i="4"/>
  <c r="J369" i="4"/>
  <c r="J425" i="4"/>
  <c r="J457" i="4"/>
  <c r="J447" i="4" s="1"/>
  <c r="J244" i="4"/>
  <c r="J311" i="4"/>
  <c r="J504" i="4"/>
  <c r="J511" i="4" s="1"/>
  <c r="J554" i="4"/>
  <c r="J552" i="4" s="1"/>
  <c r="J548" i="4" s="1"/>
  <c r="J292" i="4"/>
  <c r="G26" i="4"/>
  <c r="H28" i="4"/>
  <c r="H27" i="4" s="1"/>
  <c r="G67" i="4"/>
  <c r="G121" i="4"/>
  <c r="G154" i="4"/>
  <c r="E203" i="4"/>
  <c r="E202" i="4" s="1"/>
  <c r="G300" i="4"/>
  <c r="I300" i="4"/>
  <c r="I126" i="4"/>
  <c r="E170" i="4"/>
  <c r="G183" i="4"/>
  <c r="E210" i="4"/>
  <c r="E239" i="4"/>
  <c r="G239" i="4"/>
  <c r="I253" i="4"/>
  <c r="I249" i="4" s="1"/>
  <c r="E318" i="4"/>
  <c r="I345" i="4"/>
  <c r="E355" i="4"/>
  <c r="E352" i="4" s="1"/>
  <c r="G355" i="4"/>
  <c r="G440" i="4"/>
  <c r="G439" i="4" s="1"/>
  <c r="G437" i="4" s="1"/>
  <c r="E504" i="4"/>
  <c r="G504" i="4"/>
  <c r="G511" i="4" s="1"/>
  <c r="I524" i="4"/>
  <c r="I521" i="4" s="1"/>
  <c r="I154" i="4"/>
  <c r="I494" i="4"/>
  <c r="I548" i="4"/>
  <c r="E554" i="4"/>
  <c r="E552" i="4" s="1"/>
  <c r="G554" i="4"/>
  <c r="G552" i="4" s="1"/>
  <c r="E563" i="4"/>
  <c r="I402" i="4"/>
  <c r="E136" i="4"/>
  <c r="E135" i="4" s="1"/>
  <c r="G170" i="4"/>
  <c r="I183" i="4"/>
  <c r="I161" i="4" s="1"/>
  <c r="I160" i="4" s="1"/>
  <c r="E278" i="4"/>
  <c r="I348" i="4"/>
  <c r="E403" i="4"/>
  <c r="G444" i="4"/>
  <c r="I465" i="4"/>
  <c r="I481" i="4"/>
  <c r="E583" i="4"/>
  <c r="I131" i="4"/>
  <c r="I146" i="4"/>
  <c r="E166" i="4"/>
  <c r="E162" i="4" s="1"/>
  <c r="E174" i="4"/>
  <c r="G244" i="4"/>
  <c r="E259" i="4"/>
  <c r="G292" i="4"/>
  <c r="I292" i="4"/>
  <c r="E311" i="4"/>
  <c r="E322" i="4"/>
  <c r="G412" i="4"/>
  <c r="I412" i="4"/>
  <c r="I411" i="4" s="1"/>
  <c r="I429" i="4"/>
  <c r="E508" i="4"/>
  <c r="J532" i="4"/>
  <c r="J429" i="4"/>
  <c r="F308" i="4" l="1"/>
  <c r="F519" i="4"/>
  <c r="F517" i="4" s="1"/>
  <c r="K275" i="2"/>
  <c r="F411" i="4"/>
  <c r="F332" i="4"/>
  <c r="F352" i="4"/>
  <c r="F377" i="4"/>
  <c r="F36" i="4"/>
  <c r="E67" i="4"/>
  <c r="E464" i="4"/>
  <c r="H161" i="4"/>
  <c r="H160" i="4" s="1"/>
  <c r="H411" i="4"/>
  <c r="F447" i="4"/>
  <c r="G548" i="4"/>
  <c r="I332" i="4"/>
  <c r="I121" i="4"/>
  <c r="J308" i="4"/>
  <c r="J201" i="4" s="1"/>
  <c r="G283" i="4"/>
  <c r="G519" i="4"/>
  <c r="G517" i="4" s="1"/>
  <c r="I352" i="4"/>
  <c r="F121" i="4"/>
  <c r="I36" i="4"/>
  <c r="I26" i="4" s="1"/>
  <c r="I158" i="4" s="1"/>
  <c r="H67" i="4"/>
  <c r="J420" i="4"/>
  <c r="E402" i="4"/>
  <c r="J402" i="4"/>
  <c r="H352" i="4"/>
  <c r="H447" i="4"/>
  <c r="E519" i="4"/>
  <c r="E517" i="4" s="1"/>
  <c r="J36" i="4"/>
  <c r="I447" i="4"/>
  <c r="E411" i="4"/>
  <c r="I331" i="4"/>
  <c r="E389" i="4"/>
  <c r="E388" i="4" s="1"/>
  <c r="I377" i="4"/>
  <c r="H511" i="4"/>
  <c r="I66" i="4"/>
  <c r="J26" i="4"/>
  <c r="H201" i="4"/>
  <c r="E308" i="4"/>
  <c r="E201" i="4" s="1"/>
  <c r="J161" i="4"/>
  <c r="J160" i="4" s="1"/>
  <c r="I420" i="4"/>
  <c r="H66" i="4"/>
  <c r="F67" i="4"/>
  <c r="F66" i="4" s="1"/>
  <c r="H121" i="4"/>
  <c r="E587" i="4"/>
  <c r="G66" i="4"/>
  <c r="F545" i="4"/>
  <c r="F543" i="4" s="1"/>
  <c r="F575" i="4" s="1"/>
  <c r="J389" i="4"/>
  <c r="J388" i="4" s="1"/>
  <c r="J387" i="4" s="1"/>
  <c r="J66" i="4"/>
  <c r="I388" i="4"/>
  <c r="I387" i="4" s="1"/>
  <c r="J352" i="4"/>
  <c r="J464" i="4"/>
  <c r="F161" i="4"/>
  <c r="F160" i="4" s="1"/>
  <c r="F511" i="4"/>
  <c r="H464" i="4"/>
  <c r="E548" i="4"/>
  <c r="E545" i="4" s="1"/>
  <c r="E543" i="4" s="1"/>
  <c r="I545" i="4"/>
  <c r="I543" i="4" s="1"/>
  <c r="E447" i="4"/>
  <c r="F389" i="4"/>
  <c r="F388" i="4" s="1"/>
  <c r="H26" i="4"/>
  <c r="H158" i="4" s="1"/>
  <c r="J519" i="4"/>
  <c r="J517" i="4" s="1"/>
  <c r="I511" i="4"/>
  <c r="G352" i="4"/>
  <c r="E511" i="4"/>
  <c r="E121" i="4"/>
  <c r="H548" i="4"/>
  <c r="H545" i="4" s="1"/>
  <c r="H543" i="4" s="1"/>
  <c r="H575" i="4" s="1"/>
  <c r="F464" i="4"/>
  <c r="I201" i="4"/>
  <c r="G389" i="4"/>
  <c r="G388" i="4" s="1"/>
  <c r="I519" i="4"/>
  <c r="I517" i="4" s="1"/>
  <c r="H402" i="4"/>
  <c r="F201" i="4"/>
  <c r="H389" i="4"/>
  <c r="H388" i="4" s="1"/>
  <c r="H387" i="4" s="1"/>
  <c r="F402" i="4"/>
  <c r="E66" i="4"/>
  <c r="F420" i="4"/>
  <c r="H331" i="4"/>
  <c r="G420" i="4"/>
  <c r="E161" i="4"/>
  <c r="E160" i="4" s="1"/>
  <c r="G332" i="4"/>
  <c r="G377" i="4"/>
  <c r="G447" i="4"/>
  <c r="G308" i="4"/>
  <c r="G201" i="4" s="1"/>
  <c r="G587" i="4"/>
  <c r="G545" i="4"/>
  <c r="G543" i="4" s="1"/>
  <c r="G575" i="4" s="1"/>
  <c r="G402" i="4"/>
  <c r="G411" i="4"/>
  <c r="G464" i="4"/>
  <c r="J545" i="4"/>
  <c r="J543" i="4" s="1"/>
  <c r="J331" i="4"/>
  <c r="F26" i="4"/>
  <c r="I464" i="4"/>
  <c r="G161" i="4"/>
  <c r="G160" i="4" s="1"/>
  <c r="E331" i="4"/>
  <c r="G158" i="4"/>
  <c r="D25" i="62"/>
  <c r="C25" i="62"/>
  <c r="D22" i="62"/>
  <c r="C22" i="62"/>
  <c r="D18" i="62"/>
  <c r="C18" i="62"/>
  <c r="D16" i="62"/>
  <c r="C16" i="62"/>
  <c r="D11" i="62"/>
  <c r="D10" i="62"/>
  <c r="D9" i="62"/>
  <c r="D14" i="62"/>
  <c r="C14" i="62"/>
  <c r="D13" i="62"/>
  <c r="C13" i="62"/>
  <c r="C11" i="62"/>
  <c r="C10" i="62"/>
  <c r="C9" i="62"/>
  <c r="F331" i="4" l="1"/>
  <c r="F200" i="4"/>
  <c r="E575" i="4"/>
  <c r="E387" i="4"/>
  <c r="G331" i="4"/>
  <c r="G200" i="4" s="1"/>
  <c r="I200" i="4"/>
  <c r="H200" i="4"/>
  <c r="F158" i="4"/>
  <c r="H492" i="4"/>
  <c r="H576" i="4" s="1"/>
  <c r="H588" i="4" s="1"/>
  <c r="E158" i="4"/>
  <c r="J575" i="4"/>
  <c r="J158" i="4"/>
  <c r="I575" i="4"/>
  <c r="J200" i="4"/>
  <c r="J492" i="4" s="1"/>
  <c r="F387" i="4"/>
  <c r="F492" i="4" s="1"/>
  <c r="I492" i="4"/>
  <c r="G387" i="4"/>
  <c r="E200" i="4"/>
  <c r="C113" i="62"/>
  <c r="C96" i="62"/>
  <c r="C93" i="62"/>
  <c r="C90" i="62"/>
  <c r="C82" i="62"/>
  <c r="C73" i="62"/>
  <c r="C67" i="62"/>
  <c r="C27" i="62"/>
  <c r="C24" i="62"/>
  <c r="C15" i="62"/>
  <c r="D113" i="62"/>
  <c r="D96" i="62"/>
  <c r="D93" i="62"/>
  <c r="D90" i="62"/>
  <c r="D82" i="62"/>
  <c r="D73" i="62"/>
  <c r="D67" i="62"/>
  <c r="D27" i="62"/>
  <c r="D24" i="62"/>
  <c r="D15" i="62"/>
  <c r="D12" i="62"/>
  <c r="F576" i="4" l="1"/>
  <c r="F588" i="4" s="1"/>
  <c r="E492" i="4"/>
  <c r="E576" i="4" s="1"/>
  <c r="E588" i="4" s="1"/>
  <c r="J576" i="4"/>
  <c r="J588" i="4" s="1"/>
  <c r="G492" i="4"/>
  <c r="G576" i="4" s="1"/>
  <c r="G588" i="4" s="1"/>
  <c r="I576" i="4"/>
  <c r="I588" i="4" s="1"/>
  <c r="C12" i="62"/>
  <c r="D20" i="62"/>
  <c r="D28" i="62" s="1"/>
  <c r="D59" i="62" s="1"/>
  <c r="C20" i="62"/>
  <c r="D98" i="62"/>
  <c r="C98" i="62"/>
  <c r="D115" i="62" l="1"/>
  <c r="C28" i="62"/>
  <c r="C59" i="62" s="1"/>
  <c r="C115" i="62" s="1"/>
  <c r="O272" i="2" l="1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6" i="2"/>
  <c r="O25" i="2"/>
  <c r="O22" i="2"/>
  <c r="O21" i="2"/>
  <c r="O18" i="2"/>
  <c r="O17" i="2"/>
  <c r="O16" i="2"/>
  <c r="O15" i="2"/>
  <c r="O14" i="2"/>
  <c r="O13" i="2"/>
  <c r="O12" i="2"/>
  <c r="O11" i="2"/>
  <c r="O8" i="2"/>
  <c r="O894" i="3"/>
  <c r="O893" i="3"/>
  <c r="O892" i="3"/>
  <c r="O891" i="3"/>
  <c r="O890" i="3"/>
  <c r="O888" i="3"/>
  <c r="O886" i="3"/>
  <c r="O885" i="3"/>
  <c r="O884" i="3"/>
  <c r="O883" i="3"/>
  <c r="O882" i="3"/>
  <c r="O881" i="3"/>
  <c r="O880" i="3"/>
  <c r="O879" i="3"/>
  <c r="O878" i="3"/>
  <c r="O877" i="3"/>
  <c r="O876" i="3"/>
  <c r="O875" i="3"/>
  <c r="O874" i="3"/>
  <c r="O873" i="3"/>
  <c r="O872" i="3"/>
  <c r="O871" i="3"/>
  <c r="O870" i="3"/>
  <c r="O869" i="3"/>
  <c r="O868" i="3"/>
  <c r="O867" i="3"/>
  <c r="O866" i="3"/>
  <c r="O865" i="3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3" i="3"/>
  <c r="O832" i="3"/>
  <c r="O830" i="3"/>
  <c r="O829" i="3"/>
  <c r="O828" i="3"/>
  <c r="O827" i="3"/>
  <c r="O826" i="3"/>
  <c r="O824" i="3"/>
  <c r="O823" i="3"/>
  <c r="O822" i="3"/>
  <c r="O821" i="3"/>
  <c r="O820" i="3"/>
  <c r="O819" i="3"/>
  <c r="O818" i="3"/>
  <c r="O817" i="3"/>
  <c r="O816" i="3"/>
  <c r="O815" i="3"/>
  <c r="O814" i="3"/>
  <c r="O813" i="3"/>
  <c r="O812" i="3"/>
  <c r="O811" i="3"/>
  <c r="O810" i="3"/>
  <c r="O809" i="3"/>
  <c r="O808" i="3"/>
  <c r="O807" i="3"/>
  <c r="O806" i="3"/>
  <c r="O805" i="3"/>
  <c r="O804" i="3"/>
  <c r="O803" i="3"/>
  <c r="O802" i="3"/>
  <c r="O801" i="3"/>
  <c r="O800" i="3"/>
  <c r="O799" i="3"/>
  <c r="O798" i="3"/>
  <c r="O797" i="3"/>
  <c r="O796" i="3"/>
  <c r="O795" i="3"/>
  <c r="O794" i="3"/>
  <c r="O793" i="3"/>
  <c r="O792" i="3"/>
  <c r="O791" i="3"/>
  <c r="O790" i="3"/>
  <c r="O789" i="3"/>
  <c r="O788" i="3"/>
  <c r="O787" i="3"/>
  <c r="O786" i="3"/>
  <c r="O785" i="3"/>
  <c r="O784" i="3"/>
  <c r="O783" i="3"/>
  <c r="O782" i="3"/>
  <c r="O781" i="3"/>
  <c r="O780" i="3"/>
  <c r="O779" i="3"/>
  <c r="O778" i="3"/>
  <c r="O777" i="3"/>
  <c r="O776" i="3"/>
  <c r="O775" i="3"/>
  <c r="O774" i="3"/>
  <c r="O773" i="3"/>
  <c r="O772" i="3"/>
  <c r="O771" i="3"/>
  <c r="O770" i="3"/>
  <c r="O769" i="3"/>
  <c r="O768" i="3"/>
  <c r="O767" i="3"/>
  <c r="O766" i="3"/>
  <c r="O765" i="3"/>
  <c r="O764" i="3"/>
  <c r="O763" i="3"/>
  <c r="O762" i="3"/>
  <c r="O761" i="3"/>
  <c r="O760" i="3"/>
  <c r="O759" i="3"/>
  <c r="O758" i="3"/>
  <c r="O757" i="3"/>
  <c r="O756" i="3"/>
  <c r="O755" i="3"/>
  <c r="O754" i="3"/>
  <c r="O753" i="3"/>
  <c r="O752" i="3"/>
  <c r="O751" i="3"/>
  <c r="O750" i="3"/>
  <c r="O749" i="3"/>
  <c r="O748" i="3"/>
  <c r="O747" i="3"/>
  <c r="O746" i="3"/>
  <c r="O745" i="3"/>
  <c r="O744" i="3"/>
  <c r="O743" i="3"/>
  <c r="O742" i="3"/>
  <c r="O741" i="3"/>
  <c r="O740" i="3"/>
  <c r="O739" i="3"/>
  <c r="O738" i="3"/>
  <c r="O737" i="3"/>
  <c r="O736" i="3"/>
  <c r="O735" i="3"/>
  <c r="O734" i="3"/>
  <c r="O733" i="3"/>
  <c r="O732" i="3"/>
  <c r="O731" i="3"/>
  <c r="O730" i="3"/>
  <c r="O729" i="3"/>
  <c r="O728" i="3"/>
  <c r="O727" i="3"/>
  <c r="O726" i="3"/>
  <c r="O725" i="3"/>
  <c r="O724" i="3"/>
  <c r="O723" i="3"/>
  <c r="O722" i="3"/>
  <c r="O721" i="3"/>
  <c r="O720" i="3"/>
  <c r="O719" i="3"/>
  <c r="O718" i="3"/>
  <c r="O717" i="3"/>
  <c r="O716" i="3"/>
  <c r="O715" i="3"/>
  <c r="O714" i="3"/>
  <c r="O713" i="3"/>
  <c r="O712" i="3"/>
  <c r="O711" i="3"/>
  <c r="O710" i="3"/>
  <c r="O709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5" i="3"/>
  <c r="O694" i="3"/>
  <c r="O693" i="3"/>
  <c r="O692" i="3"/>
  <c r="O691" i="3"/>
  <c r="O690" i="3"/>
  <c r="O689" i="3"/>
  <c r="O688" i="3"/>
  <c r="O687" i="3"/>
  <c r="O686" i="3"/>
  <c r="O685" i="3"/>
  <c r="O684" i="3"/>
  <c r="O683" i="3"/>
  <c r="O682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9" i="3"/>
  <c r="O668" i="3"/>
  <c r="O667" i="3"/>
  <c r="O666" i="3"/>
  <c r="O665" i="3"/>
  <c r="O664" i="3"/>
  <c r="O663" i="3"/>
  <c r="O662" i="3"/>
  <c r="O661" i="3"/>
  <c r="O660" i="3"/>
  <c r="O659" i="3"/>
  <c r="O658" i="3"/>
  <c r="O657" i="3"/>
  <c r="O656" i="3"/>
  <c r="O655" i="3"/>
  <c r="O654" i="3"/>
  <c r="O653" i="3"/>
  <c r="O652" i="3"/>
  <c r="O650" i="3"/>
  <c r="O649" i="3"/>
  <c r="O648" i="3"/>
  <c r="O647" i="3"/>
  <c r="O646" i="3"/>
  <c r="O642" i="3"/>
  <c r="O640" i="3"/>
  <c r="O639" i="3"/>
  <c r="O638" i="3"/>
  <c r="O637" i="3"/>
  <c r="O636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3" i="3"/>
  <c r="O602" i="3"/>
  <c r="O601" i="3"/>
  <c r="O600" i="3"/>
  <c r="O599" i="3"/>
  <c r="O595" i="3"/>
  <c r="O593" i="3"/>
  <c r="O592" i="3"/>
  <c r="O591" i="3"/>
  <c r="O590" i="3"/>
  <c r="O589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6" i="3"/>
  <c r="O555" i="3"/>
  <c r="O554" i="3"/>
  <c r="O553" i="3"/>
  <c r="O552" i="3"/>
  <c r="O548" i="3"/>
  <c r="O546" i="3"/>
  <c r="O545" i="3"/>
  <c r="O544" i="3"/>
  <c r="O543" i="3"/>
  <c r="O542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F110" i="1" l="1"/>
  <c r="F109" i="1"/>
  <c r="F99" i="1"/>
  <c r="F98" i="1"/>
  <c r="F94" i="1"/>
  <c r="F93" i="1"/>
  <c r="F89" i="1"/>
  <c r="F88" i="1"/>
  <c r="D586" i="4"/>
  <c r="E117" i="1" s="1"/>
  <c r="D585" i="4"/>
  <c r="D584" i="4"/>
  <c r="D582" i="4"/>
  <c r="E115" i="1" s="1"/>
  <c r="D581" i="4"/>
  <c r="E114" i="1" s="1"/>
  <c r="D580" i="4"/>
  <c r="E113" i="1" s="1"/>
  <c r="D579" i="4"/>
  <c r="E112" i="1" s="1"/>
  <c r="D574" i="4"/>
  <c r="D573" i="4"/>
  <c r="D572" i="4"/>
  <c r="D571" i="4"/>
  <c r="D570" i="4"/>
  <c r="D569" i="4"/>
  <c r="D568" i="4"/>
  <c r="D567" i="4"/>
  <c r="D565" i="4"/>
  <c r="D564" i="4"/>
  <c r="D562" i="4"/>
  <c r="D561" i="4"/>
  <c r="D560" i="4"/>
  <c r="D559" i="4"/>
  <c r="D558" i="4"/>
  <c r="D557" i="4"/>
  <c r="D556" i="4"/>
  <c r="D555" i="4"/>
  <c r="D553" i="4"/>
  <c r="D551" i="4"/>
  <c r="D550" i="4"/>
  <c r="D547" i="4"/>
  <c r="D546" i="4"/>
  <c r="D544" i="4"/>
  <c r="E104" i="1" s="1"/>
  <c r="D542" i="4"/>
  <c r="D541" i="4"/>
  <c r="D540" i="4"/>
  <c r="D539" i="4"/>
  <c r="D538" i="4"/>
  <c r="D537" i="4"/>
  <c r="D536" i="4"/>
  <c r="D535" i="4"/>
  <c r="D533" i="4"/>
  <c r="D531" i="4"/>
  <c r="D530" i="4"/>
  <c r="D529" i="4"/>
  <c r="D528" i="4"/>
  <c r="D527" i="4"/>
  <c r="D526" i="4"/>
  <c r="D525" i="4"/>
  <c r="D523" i="4"/>
  <c r="D522" i="4"/>
  <c r="D520" i="4"/>
  <c r="D518" i="4"/>
  <c r="E101" i="1" s="1"/>
  <c r="D514" i="4"/>
  <c r="E96" i="1" s="1"/>
  <c r="D513" i="4"/>
  <c r="D510" i="4"/>
  <c r="D509" i="4"/>
  <c r="D507" i="4"/>
  <c r="D506" i="4"/>
  <c r="D505" i="4"/>
  <c r="D503" i="4"/>
  <c r="D502" i="4"/>
  <c r="D501" i="4"/>
  <c r="D500" i="4"/>
  <c r="D499" i="4"/>
  <c r="D497" i="4"/>
  <c r="D496" i="4"/>
  <c r="D495" i="4"/>
  <c r="D491" i="4"/>
  <c r="D490" i="4"/>
  <c r="D489" i="4"/>
  <c r="D488" i="4"/>
  <c r="D487" i="4"/>
  <c r="D486" i="4"/>
  <c r="D485" i="4"/>
  <c r="D484" i="4"/>
  <c r="D483" i="4"/>
  <c r="D482" i="4"/>
  <c r="D480" i="4"/>
  <c r="D479" i="4"/>
  <c r="D478" i="4"/>
  <c r="D477" i="4"/>
  <c r="D476" i="4"/>
  <c r="D475" i="4"/>
  <c r="D473" i="4"/>
  <c r="E82" i="1" s="1"/>
  <c r="D472" i="4"/>
  <c r="D471" i="4"/>
  <c r="D470" i="4"/>
  <c r="D469" i="4"/>
  <c r="D468" i="4"/>
  <c r="D467" i="4"/>
  <c r="D466" i="4"/>
  <c r="D463" i="4"/>
  <c r="D462" i="4"/>
  <c r="D461" i="4"/>
  <c r="D460" i="4"/>
  <c r="D459" i="4"/>
  <c r="D458" i="4"/>
  <c r="D456" i="4"/>
  <c r="D455" i="4"/>
  <c r="D454" i="4"/>
  <c r="D453" i="4"/>
  <c r="D452" i="4"/>
  <c r="D451" i="4"/>
  <c r="D450" i="4"/>
  <c r="D449" i="4"/>
  <c r="D446" i="4"/>
  <c r="D445" i="4"/>
  <c r="D443" i="4"/>
  <c r="E75" i="1" s="1"/>
  <c r="D442" i="4"/>
  <c r="D441" i="4"/>
  <c r="D438" i="4"/>
  <c r="D436" i="4"/>
  <c r="D435" i="4"/>
  <c r="D434" i="4"/>
  <c r="D433" i="4"/>
  <c r="D431" i="4"/>
  <c r="D430" i="4"/>
  <c r="D428" i="4"/>
  <c r="D427" i="4"/>
  <c r="D426" i="4"/>
  <c r="D424" i="4"/>
  <c r="D423" i="4"/>
  <c r="D422" i="4"/>
  <c r="D419" i="4"/>
  <c r="D418" i="4"/>
  <c r="D417" i="4"/>
  <c r="D415" i="4"/>
  <c r="D414" i="4"/>
  <c r="D413" i="4"/>
  <c r="D410" i="4"/>
  <c r="D409" i="4"/>
  <c r="D408" i="4"/>
  <c r="D406" i="4"/>
  <c r="D405" i="4"/>
  <c r="D404" i="4"/>
  <c r="D401" i="4"/>
  <c r="D400" i="4"/>
  <c r="D399" i="4"/>
  <c r="D397" i="4"/>
  <c r="D396" i="4"/>
  <c r="D395" i="4"/>
  <c r="D393" i="4"/>
  <c r="D392" i="4"/>
  <c r="D391" i="4"/>
  <c r="D386" i="4"/>
  <c r="D385" i="4"/>
  <c r="D384" i="4"/>
  <c r="D383" i="4"/>
  <c r="D381" i="4"/>
  <c r="D380" i="4"/>
  <c r="D378" i="4"/>
  <c r="D376" i="4"/>
  <c r="D375" i="4"/>
  <c r="D374" i="4"/>
  <c r="D373" i="4"/>
  <c r="D372" i="4"/>
  <c r="D371" i="4"/>
  <c r="D370" i="4"/>
  <c r="D368" i="4"/>
  <c r="D367" i="4"/>
  <c r="D365" i="4"/>
  <c r="D364" i="4"/>
  <c r="D363" i="4"/>
  <c r="D361" i="4"/>
  <c r="D360" i="4"/>
  <c r="D359" i="4"/>
  <c r="D358" i="4"/>
  <c r="D357" i="4"/>
  <c r="D356" i="4"/>
  <c r="D354" i="4"/>
  <c r="D353" i="4"/>
  <c r="D351" i="4"/>
  <c r="D350" i="4"/>
  <c r="D349" i="4"/>
  <c r="D347" i="4"/>
  <c r="D346" i="4"/>
  <c r="D344" i="4"/>
  <c r="D343" i="4"/>
  <c r="D342" i="4"/>
  <c r="D341" i="4"/>
  <c r="D340" i="4"/>
  <c r="D339" i="4"/>
  <c r="D338" i="4"/>
  <c r="D337" i="4"/>
  <c r="D336" i="4"/>
  <c r="D334" i="4"/>
  <c r="D333" i="4"/>
  <c r="D330" i="4"/>
  <c r="E58" i="1" s="1"/>
  <c r="D329" i="4"/>
  <c r="D328" i="4"/>
  <c r="D327" i="4"/>
  <c r="D326" i="4"/>
  <c r="D325" i="4"/>
  <c r="D324" i="4"/>
  <c r="D323" i="4"/>
  <c r="D321" i="4"/>
  <c r="D320" i="4"/>
  <c r="D319" i="4"/>
  <c r="D317" i="4"/>
  <c r="D316" i="4"/>
  <c r="D315" i="4"/>
  <c r="D314" i="4"/>
  <c r="D313" i="4"/>
  <c r="D312" i="4"/>
  <c r="D310" i="4"/>
  <c r="D309" i="4"/>
  <c r="D307" i="4"/>
  <c r="D306" i="4"/>
  <c r="D305" i="4"/>
  <c r="D304" i="4"/>
  <c r="D303" i="4"/>
  <c r="D302" i="4"/>
  <c r="D301" i="4"/>
  <c r="D299" i="4"/>
  <c r="D298" i="4"/>
  <c r="D297" i="4"/>
  <c r="D296" i="4"/>
  <c r="D295" i="4"/>
  <c r="D294" i="4"/>
  <c r="D293" i="4"/>
  <c r="D291" i="4"/>
  <c r="D290" i="4"/>
  <c r="D289" i="4"/>
  <c r="D288" i="4"/>
  <c r="D287" i="4"/>
  <c r="D286" i="4"/>
  <c r="D285" i="4"/>
  <c r="D282" i="4"/>
  <c r="D281" i="4"/>
  <c r="D280" i="4"/>
  <c r="D279" i="4"/>
  <c r="D277" i="4"/>
  <c r="D276" i="4"/>
  <c r="D275" i="4"/>
  <c r="D274" i="4"/>
  <c r="D273" i="4"/>
  <c r="D271" i="4"/>
  <c r="D270" i="4"/>
  <c r="D269" i="4"/>
  <c r="D268" i="4"/>
  <c r="D267" i="4"/>
  <c r="D266" i="4"/>
  <c r="D264" i="4"/>
  <c r="D263" i="4"/>
  <c r="D262" i="4"/>
  <c r="D261" i="4"/>
  <c r="D260" i="4"/>
  <c r="D258" i="4"/>
  <c r="D257" i="4"/>
  <c r="D256" i="4"/>
  <c r="D255" i="4"/>
  <c r="D254" i="4"/>
  <c r="D252" i="4"/>
  <c r="D251" i="4"/>
  <c r="D250" i="4"/>
  <c r="D248" i="4"/>
  <c r="D247" i="4"/>
  <c r="D246" i="4"/>
  <c r="D245" i="4"/>
  <c r="D243" i="4"/>
  <c r="D242" i="4"/>
  <c r="D241" i="4"/>
  <c r="D240" i="4"/>
  <c r="D238" i="4"/>
  <c r="D237" i="4"/>
  <c r="D236" i="4"/>
  <c r="D235" i="4"/>
  <c r="D234" i="4"/>
  <c r="D232" i="4"/>
  <c r="D231" i="4"/>
  <c r="D230" i="4"/>
  <c r="D229" i="4"/>
  <c r="D228" i="4"/>
  <c r="D227" i="4"/>
  <c r="D226" i="4"/>
  <c r="D225" i="4"/>
  <c r="D224" i="4"/>
  <c r="D223" i="4"/>
  <c r="D221" i="4"/>
  <c r="D220" i="4"/>
  <c r="D219" i="4"/>
  <c r="D218" i="4"/>
  <c r="D217" i="4"/>
  <c r="D216" i="4"/>
  <c r="D215" i="4"/>
  <c r="D213" i="4"/>
  <c r="D212" i="4"/>
  <c r="D211" i="4"/>
  <c r="D209" i="4"/>
  <c r="D208" i="4"/>
  <c r="D207" i="4"/>
  <c r="D206" i="4"/>
  <c r="D205" i="4"/>
  <c r="D204" i="4"/>
  <c r="D199" i="4"/>
  <c r="D198" i="4"/>
  <c r="D197" i="4"/>
  <c r="D196" i="4"/>
  <c r="D195" i="4"/>
  <c r="D194" i="4"/>
  <c r="D193" i="4"/>
  <c r="D191" i="4"/>
  <c r="D190" i="4"/>
  <c r="D189" i="4"/>
  <c r="D188" i="4"/>
  <c r="D187" i="4"/>
  <c r="D186" i="4"/>
  <c r="D184" i="4"/>
  <c r="D182" i="4"/>
  <c r="D181" i="4"/>
  <c r="D180" i="4"/>
  <c r="D179" i="4"/>
  <c r="D178" i="4"/>
  <c r="D177" i="4"/>
  <c r="D176" i="4"/>
  <c r="D175" i="4"/>
  <c r="D173" i="4"/>
  <c r="D172" i="4"/>
  <c r="D171" i="4"/>
  <c r="D169" i="4"/>
  <c r="D168" i="4"/>
  <c r="D167" i="4"/>
  <c r="D165" i="4"/>
  <c r="D164" i="4"/>
  <c r="D163" i="4"/>
  <c r="D157" i="4"/>
  <c r="D156" i="4"/>
  <c r="D155" i="4"/>
  <c r="D153" i="4"/>
  <c r="E33" i="1" s="1"/>
  <c r="D152" i="4"/>
  <c r="D151" i="4"/>
  <c r="D150" i="4"/>
  <c r="D149" i="4"/>
  <c r="D148" i="4"/>
  <c r="D147" i="4"/>
  <c r="D145" i="4"/>
  <c r="D144" i="4"/>
  <c r="D143" i="4"/>
  <c r="D141" i="4"/>
  <c r="D140" i="4"/>
  <c r="D139" i="4"/>
  <c r="D138" i="4"/>
  <c r="D137" i="4"/>
  <c r="D134" i="4"/>
  <c r="D133" i="4"/>
  <c r="D132" i="4"/>
  <c r="D130" i="4"/>
  <c r="D129" i="4"/>
  <c r="D128" i="4"/>
  <c r="D127" i="4"/>
  <c r="D125" i="4"/>
  <c r="D124" i="4"/>
  <c r="D122" i="4"/>
  <c r="D120" i="4"/>
  <c r="D119" i="4"/>
  <c r="D118" i="4"/>
  <c r="D117" i="4"/>
  <c r="D116" i="4"/>
  <c r="D115" i="4"/>
  <c r="D114" i="4"/>
  <c r="D112" i="4"/>
  <c r="D111" i="4"/>
  <c r="D110" i="4"/>
  <c r="D109" i="4"/>
  <c r="D108" i="4"/>
  <c r="D107" i="4"/>
  <c r="D105" i="4"/>
  <c r="D104" i="4"/>
  <c r="D103" i="4"/>
  <c r="D102" i="4"/>
  <c r="D101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5" i="4"/>
  <c r="D64" i="4"/>
  <c r="D63" i="4"/>
  <c r="D62" i="4"/>
  <c r="D61" i="4"/>
  <c r="D59" i="4"/>
  <c r="D58" i="4"/>
  <c r="D56" i="4"/>
  <c r="E23" i="1" s="1"/>
  <c r="D55" i="4"/>
  <c r="E22" i="1" s="1"/>
  <c r="D54" i="4"/>
  <c r="E21" i="1" s="1"/>
  <c r="D53" i="4"/>
  <c r="E20" i="1" s="1"/>
  <c r="D52" i="4"/>
  <c r="E19" i="1" s="1"/>
  <c r="D50" i="4"/>
  <c r="D49" i="4"/>
  <c r="D48" i="4"/>
  <c r="D47" i="4"/>
  <c r="D46" i="4"/>
  <c r="D44" i="4"/>
  <c r="D43" i="4"/>
  <c r="D41" i="4"/>
  <c r="E15" i="1" s="1"/>
  <c r="D40" i="4"/>
  <c r="E14" i="1" s="1"/>
  <c r="D39" i="4"/>
  <c r="E13" i="1" s="1"/>
  <c r="D38" i="4"/>
  <c r="D35" i="4"/>
  <c r="D34" i="4"/>
  <c r="D33" i="4"/>
  <c r="D32" i="4"/>
  <c r="D30" i="4"/>
  <c r="D29" i="4"/>
  <c r="D284" i="4" l="1"/>
  <c r="D283" i="4" s="1"/>
  <c r="E53" i="1" s="1"/>
  <c r="D100" i="4"/>
  <c r="D85" i="4" s="1"/>
  <c r="D31" i="4"/>
  <c r="D28" i="4" s="1"/>
  <c r="D27" i="4" s="1"/>
  <c r="E10" i="1" s="1"/>
  <c r="D42" i="4"/>
  <c r="E16" i="1" s="1"/>
  <c r="D382" i="4"/>
  <c r="D583" i="4"/>
  <c r="E116" i="1" s="1"/>
  <c r="D253" i="4"/>
  <c r="D249" i="4" s="1"/>
  <c r="E48" i="1" s="1"/>
  <c r="D311" i="4"/>
  <c r="D394" i="4"/>
  <c r="E67" i="1" s="1"/>
  <c r="D549" i="4"/>
  <c r="D362" i="4"/>
  <c r="D222" i="4"/>
  <c r="D214" i="4" s="1"/>
  <c r="E44" i="1" s="1"/>
  <c r="D300" i="4"/>
  <c r="E55" i="1" s="1"/>
  <c r="D45" i="4"/>
  <c r="E17" i="1" s="1"/>
  <c r="D131" i="4"/>
  <c r="D504" i="4"/>
  <c r="D57" i="4"/>
  <c r="E24" i="1" s="1"/>
  <c r="D210" i="4"/>
  <c r="E43" i="1" s="1"/>
  <c r="D318" i="4"/>
  <c r="D348" i="4"/>
  <c r="D379" i="4"/>
  <c r="D166" i="4"/>
  <c r="D162" i="4" s="1"/>
  <c r="D37" i="4"/>
  <c r="D136" i="4"/>
  <c r="D135" i="4" s="1"/>
  <c r="D335" i="4"/>
  <c r="D407" i="4"/>
  <c r="D554" i="4"/>
  <c r="D552" i="4" s="1"/>
  <c r="D174" i="4"/>
  <c r="D68" i="4"/>
  <c r="D278" i="4"/>
  <c r="E52" i="1" s="1"/>
  <c r="D345" i="4"/>
  <c r="D366" i="4"/>
  <c r="E62" i="1" s="1"/>
  <c r="D398" i="4"/>
  <c r="E68" i="1" s="1"/>
  <c r="D515" i="4"/>
  <c r="E95" i="1"/>
  <c r="E97" i="1" s="1"/>
  <c r="D60" i="4"/>
  <c r="E25" i="1" s="1"/>
  <c r="D126" i="4"/>
  <c r="D239" i="4"/>
  <c r="E46" i="1" s="1"/>
  <c r="D390" i="4"/>
  <c r="D425" i="4"/>
  <c r="D448" i="4"/>
  <c r="E78" i="1" s="1"/>
  <c r="D474" i="4"/>
  <c r="E83" i="1" s="1"/>
  <c r="D498" i="4"/>
  <c r="D508" i="4"/>
  <c r="D244" i="4"/>
  <c r="E47" i="1" s="1"/>
  <c r="D272" i="4"/>
  <c r="E51" i="1" s="1"/>
  <c r="D292" i="4"/>
  <c r="E54" i="1" s="1"/>
  <c r="D355" i="4"/>
  <c r="E73" i="1"/>
  <c r="D265" i="4"/>
  <c r="E50" i="1" s="1"/>
  <c r="D524" i="4"/>
  <c r="D521" i="4" s="1"/>
  <c r="D403" i="4"/>
  <c r="D440" i="4"/>
  <c r="D416" i="4"/>
  <c r="D192" i="4"/>
  <c r="E40" i="1" s="1"/>
  <c r="D369" i="4"/>
  <c r="E63" i="1" s="1"/>
  <c r="D534" i="4"/>
  <c r="D532" i="4" s="1"/>
  <c r="D578" i="4"/>
  <c r="D170" i="4"/>
  <c r="D481" i="4"/>
  <c r="E84" i="1" s="1"/>
  <c r="D51" i="4"/>
  <c r="D203" i="4"/>
  <c r="D202" i="4" s="1"/>
  <c r="E42" i="1" s="1"/>
  <c r="D123" i="4"/>
  <c r="D142" i="4"/>
  <c r="E31" i="1" s="1"/>
  <c r="D183" i="4"/>
  <c r="D421" i="4"/>
  <c r="D444" i="4"/>
  <c r="E76" i="1" s="1"/>
  <c r="D465" i="4"/>
  <c r="D494" i="4"/>
  <c r="D154" i="4"/>
  <c r="E34" i="1" s="1"/>
  <c r="D432" i="4"/>
  <c r="D429" i="4" s="1"/>
  <c r="E71" i="1" s="1"/>
  <c r="D566" i="4"/>
  <c r="D563" i="4" s="1"/>
  <c r="E12" i="1"/>
  <c r="D106" i="4"/>
  <c r="E29" i="1" s="1"/>
  <c r="D113" i="4"/>
  <c r="E28" i="1" s="1"/>
  <c r="D146" i="4"/>
  <c r="E32" i="1" s="1"/>
  <c r="D233" i="4"/>
  <c r="E45" i="1" s="1"/>
  <c r="D259" i="4"/>
  <c r="E49" i="1" s="1"/>
  <c r="D322" i="4"/>
  <c r="E57" i="1" s="1"/>
  <c r="D412" i="4"/>
  <c r="D457" i="4"/>
  <c r="E79" i="1" s="1"/>
  <c r="E111" i="1"/>
  <c r="E18" i="1"/>
  <c r="D377" i="4" l="1"/>
  <c r="E64" i="1" s="1"/>
  <c r="D389" i="4"/>
  <c r="D388" i="4" s="1"/>
  <c r="D587" i="4"/>
  <c r="E118" i="1"/>
  <c r="D308" i="4"/>
  <c r="E56" i="1" s="1"/>
  <c r="E41" i="1" s="1"/>
  <c r="D36" i="4"/>
  <c r="D26" i="4" s="1"/>
  <c r="D352" i="4"/>
  <c r="E61" i="1" s="1"/>
  <c r="E66" i="1"/>
  <c r="D332" i="4"/>
  <c r="E60" i="1" s="1"/>
  <c r="E77" i="1"/>
  <c r="D67" i="4"/>
  <c r="D66" i="4" s="1"/>
  <c r="E11" i="1"/>
  <c r="E9" i="1" s="1"/>
  <c r="D548" i="4"/>
  <c r="D545" i="4" s="1"/>
  <c r="D447" i="4"/>
  <c r="E91" i="1"/>
  <c r="D420" i="4"/>
  <c r="D519" i="4"/>
  <c r="D517" i="4" s="1"/>
  <c r="D161" i="4"/>
  <c r="D160" i="4" s="1"/>
  <c r="D121" i="4"/>
  <c r="E30" i="1" s="1"/>
  <c r="E70" i="1"/>
  <c r="D411" i="4"/>
  <c r="D439" i="4"/>
  <c r="D437" i="4" s="1"/>
  <c r="E74" i="1"/>
  <c r="E72" i="1" s="1"/>
  <c r="D511" i="4"/>
  <c r="E90" i="1"/>
  <c r="D464" i="4"/>
  <c r="E81" i="1"/>
  <c r="E80" i="1" s="1"/>
  <c r="D402" i="4"/>
  <c r="E69" i="1"/>
  <c r="E105" i="1" l="1"/>
  <c r="E103" i="1" s="1"/>
  <c r="D201" i="4"/>
  <c r="E59" i="1"/>
  <c r="D331" i="4"/>
  <c r="E27" i="1"/>
  <c r="E26" i="1" s="1"/>
  <c r="E35" i="1" s="1"/>
  <c r="E102" i="1"/>
  <c r="E100" i="1" s="1"/>
  <c r="E92" i="1"/>
  <c r="E39" i="1"/>
  <c r="E38" i="1" s="1"/>
  <c r="D543" i="4"/>
  <c r="D575" i="4" s="1"/>
  <c r="E65" i="1"/>
  <c r="D158" i="4"/>
  <c r="D387" i="4"/>
  <c r="D200" i="4" l="1"/>
  <c r="D492" i="4" s="1"/>
  <c r="D576" i="4" s="1"/>
  <c r="D588" i="4" s="1"/>
  <c r="E106" i="1"/>
  <c r="E85" i="1"/>
  <c r="E87" i="1" s="1"/>
  <c r="E108" i="1" l="1"/>
  <c r="E120" i="1" s="1"/>
  <c r="D105" i="1" l="1"/>
  <c r="O889" i="3"/>
  <c r="O837" i="3" l="1"/>
  <c r="O838" i="3"/>
  <c r="O836" i="3"/>
  <c r="O19" i="2" l="1"/>
  <c r="O835" i="3" l="1"/>
  <c r="O834" i="3" l="1"/>
  <c r="P202" i="3" l="1"/>
  <c r="O6" i="3" l="1"/>
  <c r="O167" i="3" l="1"/>
  <c r="O831" i="3" l="1"/>
  <c r="O27" i="2"/>
  <c r="O24" i="2"/>
  <c r="O23" i="2"/>
  <c r="O20" i="2"/>
  <c r="O279" i="3"/>
  <c r="O278" i="3"/>
  <c r="O277" i="3"/>
  <c r="O276" i="3"/>
  <c r="O275" i="3"/>
  <c r="O274" i="3"/>
  <c r="O273" i="3"/>
  <c r="O272" i="3"/>
  <c r="O271" i="3"/>
  <c r="O270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8" i="3"/>
  <c r="O269" i="3"/>
  <c r="O249" i="3"/>
  <c r="O268" i="3"/>
  <c r="O247" i="3"/>
  <c r="O246" i="3"/>
  <c r="O245" i="3" l="1"/>
  <c r="O266" i="3"/>
  <c r="O267" i="3"/>
  <c r="O6" i="2" l="1"/>
  <c r="O10" i="2" l="1"/>
  <c r="O9" i="2"/>
  <c r="D117" i="1" l="1"/>
  <c r="F117" i="1" s="1"/>
  <c r="D115" i="1"/>
  <c r="F115" i="1" s="1"/>
  <c r="D114" i="1"/>
  <c r="F114" i="1" s="1"/>
  <c r="G114" i="1" s="1"/>
  <c r="D104" i="1"/>
  <c r="F104" i="1" s="1"/>
  <c r="D96" i="1"/>
  <c r="F96" i="1" s="1"/>
  <c r="D75" i="1"/>
  <c r="F75" i="1" s="1"/>
  <c r="G75" i="1" s="1"/>
  <c r="D73" i="1"/>
  <c r="F73" i="1" s="1"/>
  <c r="G73" i="1" s="1"/>
  <c r="D58" i="1"/>
  <c r="F58" i="1" s="1"/>
  <c r="D76" i="1" l="1"/>
  <c r="F76" i="1" s="1"/>
  <c r="G76" i="1" s="1"/>
  <c r="D79" i="1"/>
  <c r="F79" i="1" s="1"/>
  <c r="D116" i="1"/>
  <c r="F116" i="1" s="1"/>
  <c r="G116" i="1" s="1"/>
  <c r="D81" i="1"/>
  <c r="F81" i="1" s="1"/>
  <c r="G81" i="1" s="1"/>
  <c r="D54" i="1"/>
  <c r="F54" i="1" s="1"/>
  <c r="G54" i="1" s="1"/>
  <c r="D78" i="1"/>
  <c r="F78" i="1" s="1"/>
  <c r="D40" i="1"/>
  <c r="F40" i="1" s="1"/>
  <c r="G40" i="1" s="1"/>
  <c r="D91" i="1" l="1"/>
  <c r="F91" i="1" s="1"/>
  <c r="D77" i="1"/>
  <c r="F77" i="1" s="1"/>
  <c r="D74" i="1"/>
  <c r="D72" i="1" l="1"/>
  <c r="F72" i="1" s="1"/>
  <c r="G72" i="1" s="1"/>
  <c r="F74" i="1"/>
  <c r="G74" i="1" s="1"/>
  <c r="D103" i="1" l="1"/>
  <c r="F103" i="1" s="1"/>
  <c r="G103" i="1" s="1"/>
  <c r="F105" i="1"/>
  <c r="G105" i="1" s="1"/>
  <c r="P264" i="2" l="1"/>
  <c r="P262" i="2"/>
  <c r="P254" i="2"/>
  <c r="P251" i="2"/>
  <c r="P249" i="2"/>
  <c r="P247" i="2"/>
  <c r="P240" i="2"/>
  <c r="P239" i="2"/>
  <c r="P238" i="2"/>
  <c r="P237" i="2"/>
  <c r="P236" i="2"/>
  <c r="P235" i="2"/>
  <c r="P233" i="2"/>
  <c r="P231" i="2"/>
  <c r="P230" i="2"/>
  <c r="P229" i="2"/>
  <c r="P227" i="2"/>
  <c r="P226" i="2"/>
  <c r="P225" i="2"/>
  <c r="P224" i="2"/>
  <c r="P223" i="2"/>
  <c r="P222" i="2"/>
  <c r="P221" i="2"/>
  <c r="P219" i="2"/>
  <c r="P218" i="2"/>
  <c r="P210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87" i="2"/>
  <c r="P186" i="2"/>
  <c r="P185" i="2"/>
  <c r="P184" i="2"/>
  <c r="P183" i="2"/>
  <c r="P182" i="2"/>
  <c r="P181" i="2"/>
  <c r="P179" i="2"/>
  <c r="P176" i="2"/>
  <c r="P174" i="2"/>
  <c r="P173" i="2"/>
  <c r="P171" i="2"/>
  <c r="P168" i="2"/>
  <c r="P165" i="2"/>
  <c r="P163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2" i="2"/>
  <c r="P108" i="2"/>
  <c r="P106" i="2"/>
  <c r="P104" i="2"/>
  <c r="P91" i="2"/>
  <c r="P89" i="2"/>
  <c r="P88" i="2"/>
  <c r="P86" i="2"/>
  <c r="P85" i="2"/>
  <c r="P83" i="2"/>
  <c r="P81" i="2"/>
  <c r="P68" i="2"/>
  <c r="P66" i="2"/>
  <c r="P65" i="2"/>
  <c r="P63" i="2"/>
  <c r="P62" i="2"/>
  <c r="P61" i="2"/>
  <c r="P60" i="2"/>
  <c r="P54" i="2"/>
  <c r="P51" i="2"/>
  <c r="P48" i="2"/>
  <c r="P46" i="2"/>
  <c r="P43" i="2"/>
  <c r="P39" i="2"/>
  <c r="P38" i="2"/>
  <c r="P37" i="2"/>
  <c r="P36" i="2"/>
  <c r="P35" i="2"/>
  <c r="P33" i="2"/>
  <c r="P31" i="2"/>
  <c r="P28" i="2"/>
  <c r="P24" i="2"/>
  <c r="P23" i="2"/>
  <c r="P22" i="2"/>
  <c r="P21" i="2"/>
  <c r="P20" i="2"/>
  <c r="P18" i="2"/>
  <c r="P17" i="2"/>
  <c r="P16" i="2"/>
  <c r="P15" i="2"/>
  <c r="P14" i="2"/>
  <c r="P13" i="2"/>
  <c r="P12" i="2"/>
  <c r="P8" i="2"/>
  <c r="P891" i="3"/>
  <c r="P886" i="3"/>
  <c r="P877" i="3"/>
  <c r="P874" i="3"/>
  <c r="P865" i="3"/>
  <c r="P863" i="3"/>
  <c r="P860" i="3"/>
  <c r="P859" i="3"/>
  <c r="P856" i="3"/>
  <c r="P854" i="3"/>
  <c r="P850" i="3"/>
  <c r="P849" i="3"/>
  <c r="P847" i="3"/>
  <c r="P844" i="3"/>
  <c r="P833" i="3"/>
  <c r="P831" i="3"/>
  <c r="P829" i="3"/>
  <c r="P824" i="3"/>
  <c r="P823" i="3"/>
  <c r="P821" i="3"/>
  <c r="P819" i="3"/>
  <c r="P818" i="3"/>
  <c r="P817" i="3"/>
  <c r="P816" i="3"/>
  <c r="P810" i="3"/>
  <c r="P809" i="3"/>
  <c r="P802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7" i="3"/>
  <c r="P716" i="3"/>
  <c r="P715" i="3"/>
  <c r="P714" i="3"/>
  <c r="P713" i="3"/>
  <c r="P712" i="3"/>
  <c r="P711" i="3"/>
  <c r="P710" i="3"/>
  <c r="P709" i="3"/>
  <c r="P708" i="3"/>
  <c r="P707" i="3"/>
  <c r="P704" i="3"/>
  <c r="P703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5" i="3"/>
  <c r="P684" i="3"/>
  <c r="P683" i="3"/>
  <c r="P682" i="3"/>
  <c r="P681" i="3"/>
  <c r="P680" i="3"/>
  <c r="P679" i="3"/>
  <c r="P678" i="3"/>
  <c r="P677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1" i="3"/>
  <c r="P650" i="3"/>
  <c r="P649" i="3"/>
  <c r="P648" i="3"/>
  <c r="P647" i="3"/>
  <c r="P646" i="3"/>
  <c r="P645" i="3"/>
  <c r="P644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8" i="3"/>
  <c r="P627" i="3"/>
  <c r="P626" i="3"/>
  <c r="P625" i="3"/>
  <c r="P624" i="3"/>
  <c r="P623" i="3"/>
  <c r="P622" i="3"/>
  <c r="P621" i="3"/>
  <c r="P620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8" i="3"/>
  <c r="P537" i="3"/>
  <c r="P536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5" i="3"/>
  <c r="P454" i="3"/>
  <c r="P453" i="3"/>
  <c r="P452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6" i="3"/>
  <c r="P435" i="3"/>
  <c r="P433" i="3"/>
  <c r="P432" i="3"/>
  <c r="P430" i="3"/>
  <c r="P429" i="3"/>
  <c r="P427" i="3"/>
  <c r="P423" i="3"/>
  <c r="P422" i="3"/>
  <c r="P421" i="3"/>
  <c r="P420" i="3"/>
  <c r="P418" i="3"/>
  <c r="P415" i="3"/>
  <c r="P411" i="3"/>
  <c r="P409" i="3"/>
  <c r="P408" i="3"/>
  <c r="P407" i="3"/>
  <c r="P406" i="3"/>
  <c r="P405" i="3"/>
  <c r="P404" i="3"/>
  <c r="P400" i="3"/>
  <c r="P399" i="3"/>
  <c r="P398" i="3"/>
  <c r="P397" i="3"/>
  <c r="P395" i="3"/>
  <c r="P394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0" i="3"/>
  <c r="P367" i="3"/>
  <c r="P366" i="3"/>
  <c r="P365" i="3"/>
  <c r="P364" i="3"/>
  <c r="P363" i="3"/>
  <c r="P362" i="3"/>
  <c r="P361" i="3"/>
  <c r="P359" i="3"/>
  <c r="P358" i="3"/>
  <c r="P357" i="3"/>
  <c r="P354" i="3"/>
  <c r="P353" i="3"/>
  <c r="P352" i="3"/>
  <c r="P351" i="3"/>
  <c r="P347" i="3"/>
  <c r="P344" i="3"/>
  <c r="P343" i="3"/>
  <c r="P338" i="3"/>
  <c r="P336" i="3"/>
  <c r="P332" i="3"/>
  <c r="P328" i="3"/>
  <c r="P327" i="3"/>
  <c r="P326" i="3"/>
  <c r="P325" i="3"/>
  <c r="P324" i="3"/>
  <c r="P323" i="3"/>
  <c r="P322" i="3"/>
  <c r="P321" i="3"/>
  <c r="P320" i="3"/>
  <c r="P319" i="3"/>
  <c r="P318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3" i="3"/>
  <c r="P300" i="3"/>
  <c r="P298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8" i="3"/>
  <c r="P244" i="3"/>
  <c r="P243" i="3"/>
  <c r="P241" i="3"/>
  <c r="P240" i="3"/>
  <c r="P239" i="3"/>
  <c r="P238" i="3"/>
  <c r="P237" i="3"/>
  <c r="P236" i="3"/>
  <c r="P235" i="3"/>
  <c r="P234" i="3"/>
  <c r="P232" i="3"/>
  <c r="P229" i="3"/>
  <c r="P228" i="3"/>
  <c r="P227" i="3"/>
  <c r="P226" i="3"/>
  <c r="P225" i="3"/>
  <c r="P222" i="3"/>
  <c r="P221" i="3"/>
  <c r="P220" i="3"/>
  <c r="P219" i="3"/>
  <c r="P218" i="3"/>
  <c r="P216" i="3"/>
  <c r="P212" i="3"/>
  <c r="P206" i="3"/>
  <c r="P201" i="3"/>
  <c r="P198" i="3"/>
  <c r="P197" i="3"/>
  <c r="P196" i="3"/>
  <c r="P195" i="3"/>
  <c r="P189" i="3"/>
  <c r="P183" i="3"/>
  <c r="P182" i="3"/>
  <c r="P181" i="3"/>
  <c r="P180" i="3"/>
  <c r="P177" i="3"/>
  <c r="P176" i="3"/>
  <c r="P175" i="3"/>
  <c r="P174" i="3"/>
  <c r="P173" i="3"/>
  <c r="P172" i="3"/>
  <c r="P168" i="3"/>
  <c r="P167" i="3"/>
  <c r="P166" i="3"/>
  <c r="P165" i="3"/>
  <c r="P164" i="3"/>
  <c r="P163" i="3"/>
  <c r="P159" i="3"/>
  <c r="P158" i="3"/>
  <c r="P157" i="3"/>
  <c r="P156" i="3"/>
  <c r="P155" i="3"/>
  <c r="P154" i="3"/>
  <c r="P153" i="3"/>
  <c r="P149" i="3"/>
  <c r="P138" i="3"/>
  <c r="P137" i="3"/>
  <c r="P136" i="3"/>
  <c r="P135" i="3"/>
  <c r="P134" i="3"/>
  <c r="P133" i="3"/>
  <c r="P132" i="3"/>
  <c r="P131" i="3"/>
  <c r="P130" i="3"/>
  <c r="P128" i="3"/>
  <c r="P127" i="3"/>
  <c r="P126" i="3"/>
  <c r="P122" i="3"/>
  <c r="P121" i="3"/>
  <c r="P120" i="3"/>
  <c r="P119" i="3"/>
  <c r="P116" i="3"/>
  <c r="P114" i="3"/>
  <c r="P113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3" i="3"/>
  <c r="P62" i="3"/>
  <c r="P61" i="3"/>
  <c r="P60" i="3"/>
  <c r="P59" i="3"/>
  <c r="P58" i="3"/>
  <c r="P57" i="3"/>
  <c r="P56" i="3"/>
  <c r="P55" i="3"/>
  <c r="P54" i="3"/>
  <c r="P53" i="3"/>
  <c r="P52" i="3"/>
  <c r="P50" i="3"/>
  <c r="P48" i="3"/>
  <c r="P47" i="3"/>
  <c r="P46" i="3"/>
  <c r="P45" i="3"/>
  <c r="P44" i="3"/>
  <c r="P40" i="3"/>
  <c r="P34" i="3"/>
  <c r="P33" i="3"/>
  <c r="P31" i="3"/>
  <c r="P30" i="3"/>
  <c r="P29" i="3"/>
  <c r="P28" i="3"/>
  <c r="P27" i="3"/>
  <c r="P26" i="3"/>
  <c r="P17" i="3"/>
  <c r="P13" i="3"/>
  <c r="P9" i="3"/>
  <c r="D13" i="1" l="1"/>
  <c r="F13" i="1" s="1"/>
  <c r="P25" i="2"/>
  <c r="P105" i="2"/>
  <c r="P209" i="2"/>
  <c r="P265" i="2"/>
  <c r="P10" i="2"/>
  <c r="D14" i="1"/>
  <c r="F14" i="1" s="1"/>
  <c r="P26" i="2"/>
  <c r="P34" i="2"/>
  <c r="P42" i="2"/>
  <c r="D23" i="1"/>
  <c r="F23" i="1" s="1"/>
  <c r="P50" i="2"/>
  <c r="P58" i="2"/>
  <c r="P74" i="2"/>
  <c r="P82" i="2"/>
  <c r="P90" i="2"/>
  <c r="P98" i="2"/>
  <c r="P114" i="2"/>
  <c r="P162" i="2"/>
  <c r="P170" i="2"/>
  <c r="P178" i="2"/>
  <c r="P234" i="2"/>
  <c r="P242" i="2"/>
  <c r="P250" i="2"/>
  <c r="P258" i="2"/>
  <c r="P266" i="2"/>
  <c r="P57" i="2"/>
  <c r="P241" i="2"/>
  <c r="P11" i="2"/>
  <c r="P19" i="2"/>
  <c r="D15" i="1"/>
  <c r="F15" i="1" s="1"/>
  <c r="P27" i="2"/>
  <c r="P59" i="2"/>
  <c r="P67" i="2"/>
  <c r="P75" i="2"/>
  <c r="P99" i="2"/>
  <c r="P107" i="2"/>
  <c r="P115" i="2"/>
  <c r="P211" i="2"/>
  <c r="P243" i="2"/>
  <c r="P259" i="2"/>
  <c r="P267" i="2"/>
  <c r="P41" i="2"/>
  <c r="P73" i="2"/>
  <c r="P113" i="2"/>
  <c r="P169" i="2"/>
  <c r="P44" i="2"/>
  <c r="P52" i="2"/>
  <c r="P76" i="2"/>
  <c r="P84" i="2"/>
  <c r="P92" i="2"/>
  <c r="P100" i="2"/>
  <c r="P116" i="2"/>
  <c r="P156" i="2"/>
  <c r="P164" i="2"/>
  <c r="P172" i="2"/>
  <c r="P180" i="2"/>
  <c r="P188" i="2"/>
  <c r="P212" i="2"/>
  <c r="P220" i="2"/>
  <c r="P228" i="2"/>
  <c r="P244" i="2"/>
  <c r="P252" i="2"/>
  <c r="P260" i="2"/>
  <c r="P268" i="2"/>
  <c r="P161" i="2"/>
  <c r="P257" i="2"/>
  <c r="P29" i="2"/>
  <c r="D20" i="1"/>
  <c r="F20" i="1" s="1"/>
  <c r="G20" i="1" s="1"/>
  <c r="P45" i="2"/>
  <c r="P53" i="2"/>
  <c r="P69" i="2"/>
  <c r="P77" i="2"/>
  <c r="P93" i="2"/>
  <c r="P101" i="2"/>
  <c r="P109" i="2"/>
  <c r="P117" i="2"/>
  <c r="P157" i="2"/>
  <c r="P189" i="2"/>
  <c r="P213" i="2"/>
  <c r="P245" i="2"/>
  <c r="P253" i="2"/>
  <c r="P261" i="2"/>
  <c r="P269" i="2"/>
  <c r="P177" i="2"/>
  <c r="P6" i="2"/>
  <c r="P30" i="2"/>
  <c r="P70" i="2"/>
  <c r="P78" i="2"/>
  <c r="P94" i="2"/>
  <c r="P102" i="2"/>
  <c r="P110" i="2"/>
  <c r="P158" i="2"/>
  <c r="P166" i="2"/>
  <c r="P190" i="2"/>
  <c r="P214" i="2"/>
  <c r="P246" i="2"/>
  <c r="P270" i="2"/>
  <c r="D22" i="1"/>
  <c r="F22" i="1" s="1"/>
  <c r="G22" i="1" s="1"/>
  <c r="P49" i="2"/>
  <c r="P7" i="2"/>
  <c r="D21" i="1"/>
  <c r="F21" i="1" s="1"/>
  <c r="G21" i="1" s="1"/>
  <c r="P47" i="2"/>
  <c r="P55" i="2"/>
  <c r="P71" i="2"/>
  <c r="P79" i="2"/>
  <c r="P87" i="2"/>
  <c r="P95" i="2"/>
  <c r="P103" i="2"/>
  <c r="P111" i="2"/>
  <c r="P159" i="2"/>
  <c r="P167" i="2"/>
  <c r="P175" i="2"/>
  <c r="P191" i="2"/>
  <c r="P207" i="2"/>
  <c r="P215" i="2"/>
  <c r="P255" i="2"/>
  <c r="P263" i="2"/>
  <c r="P271" i="2"/>
  <c r="P9" i="2"/>
  <c r="P97" i="2"/>
  <c r="D33" i="1"/>
  <c r="F33" i="1" s="1"/>
  <c r="P217" i="2"/>
  <c r="P32" i="2"/>
  <c r="P40" i="2"/>
  <c r="P56" i="2"/>
  <c r="P64" i="2"/>
  <c r="P72" i="2"/>
  <c r="P80" i="2"/>
  <c r="P96" i="2"/>
  <c r="P160" i="2"/>
  <c r="P208" i="2"/>
  <c r="P216" i="2"/>
  <c r="P232" i="2"/>
  <c r="D101" i="1"/>
  <c r="P248" i="2"/>
  <c r="P256" i="2"/>
  <c r="P272" i="2"/>
  <c r="P151" i="3"/>
  <c r="P208" i="3"/>
  <c r="P424" i="3"/>
  <c r="P706" i="3"/>
  <c r="P794" i="3"/>
  <c r="P826" i="3"/>
  <c r="P834" i="3"/>
  <c r="P842" i="3"/>
  <c r="P858" i="3"/>
  <c r="P866" i="3"/>
  <c r="P882" i="3"/>
  <c r="P890" i="3"/>
  <c r="P8" i="3"/>
  <c r="P16" i="3"/>
  <c r="P24" i="3"/>
  <c r="P32" i="3"/>
  <c r="P64" i="3"/>
  <c r="P88" i="3"/>
  <c r="P112" i="3"/>
  <c r="P144" i="3"/>
  <c r="P152" i="3"/>
  <c r="P160" i="3"/>
  <c r="P184" i="3"/>
  <c r="P192" i="3"/>
  <c r="P200" i="3"/>
  <c r="P209" i="3"/>
  <c r="P217" i="3"/>
  <c r="P233" i="3"/>
  <c r="P249" i="3"/>
  <c r="P281" i="3"/>
  <c r="P297" i="3"/>
  <c r="P329" i="3"/>
  <c r="P337" i="3"/>
  <c r="P345" i="3"/>
  <c r="P369" i="3"/>
  <c r="P393" i="3"/>
  <c r="P401" i="3"/>
  <c r="P417" i="3"/>
  <c r="P425" i="3"/>
  <c r="P539" i="3"/>
  <c r="P619" i="3"/>
  <c r="P643" i="3"/>
  <c r="P795" i="3"/>
  <c r="P803" i="3"/>
  <c r="P811" i="3"/>
  <c r="P827" i="3"/>
  <c r="P835" i="3"/>
  <c r="P843" i="3"/>
  <c r="P851" i="3"/>
  <c r="P867" i="3"/>
  <c r="P875" i="3"/>
  <c r="P883" i="3"/>
  <c r="P6" i="3"/>
  <c r="P22" i="3"/>
  <c r="P38" i="3"/>
  <c r="P15" i="3"/>
  <c r="P41" i="3"/>
  <c r="P145" i="3"/>
  <c r="P169" i="3"/>
  <c r="P282" i="3"/>
  <c r="P330" i="3"/>
  <c r="P410" i="3"/>
  <c r="P426" i="3"/>
  <c r="P450" i="3"/>
  <c r="P836" i="3"/>
  <c r="P852" i="3"/>
  <c r="P884" i="3"/>
  <c r="P10" i="3"/>
  <c r="P18" i="3"/>
  <c r="P42" i="3"/>
  <c r="P146" i="3"/>
  <c r="P162" i="3"/>
  <c r="P170" i="3"/>
  <c r="P178" i="3"/>
  <c r="P186" i="3"/>
  <c r="P194" i="3"/>
  <c r="P203" i="3"/>
  <c r="P211" i="3"/>
  <c r="P283" i="3"/>
  <c r="P299" i="3"/>
  <c r="P331" i="3"/>
  <c r="P339" i="3"/>
  <c r="P355" i="3"/>
  <c r="P371" i="3"/>
  <c r="P403" i="3"/>
  <c r="P419" i="3"/>
  <c r="P451" i="3"/>
  <c r="P605" i="3"/>
  <c r="P629" i="3"/>
  <c r="P797" i="3"/>
  <c r="P805" i="3"/>
  <c r="P813" i="3"/>
  <c r="P837" i="3"/>
  <c r="P845" i="3"/>
  <c r="P853" i="3"/>
  <c r="P861" i="3"/>
  <c r="P869" i="3"/>
  <c r="P885" i="3"/>
  <c r="P893" i="3"/>
  <c r="P14" i="3"/>
  <c r="P23" i="3"/>
  <c r="P199" i="3"/>
  <c r="P224" i="3"/>
  <c r="P304" i="3"/>
  <c r="P368" i="3"/>
  <c r="P185" i="3"/>
  <c r="P210" i="3"/>
  <c r="P242" i="3"/>
  <c r="P346" i="3"/>
  <c r="P676" i="3"/>
  <c r="P796" i="3"/>
  <c r="P812" i="3"/>
  <c r="P828" i="3"/>
  <c r="P876" i="3"/>
  <c r="P11" i="3"/>
  <c r="P19" i="3"/>
  <c r="P35" i="3"/>
  <c r="P43" i="3"/>
  <c r="P51" i="3"/>
  <c r="P115" i="3"/>
  <c r="P123" i="3"/>
  <c r="P139" i="3"/>
  <c r="P147" i="3"/>
  <c r="P171" i="3"/>
  <c r="P179" i="3"/>
  <c r="P187" i="3"/>
  <c r="P204" i="3"/>
  <c r="P284" i="3"/>
  <c r="P340" i="3"/>
  <c r="P348" i="3"/>
  <c r="P356" i="3"/>
  <c r="P396" i="3"/>
  <c r="P412" i="3"/>
  <c r="P428" i="3"/>
  <c r="P558" i="3"/>
  <c r="P582" i="3"/>
  <c r="P686" i="3"/>
  <c r="P702" i="3"/>
  <c r="P718" i="3"/>
  <c r="P798" i="3"/>
  <c r="P806" i="3"/>
  <c r="P814" i="3"/>
  <c r="P822" i="3"/>
  <c r="P830" i="3"/>
  <c r="P838" i="3"/>
  <c r="P846" i="3"/>
  <c r="P862" i="3"/>
  <c r="P870" i="3"/>
  <c r="P878" i="3"/>
  <c r="P894" i="3"/>
  <c r="P7" i="3"/>
  <c r="P360" i="3"/>
  <c r="P392" i="3"/>
  <c r="P416" i="3"/>
  <c r="P25" i="3"/>
  <c r="P161" i="3"/>
  <c r="P820" i="3"/>
  <c r="P868" i="3"/>
  <c r="P892" i="3"/>
  <c r="P12" i="3"/>
  <c r="P20" i="3"/>
  <c r="P36" i="3"/>
  <c r="P124" i="3"/>
  <c r="P140" i="3"/>
  <c r="P148" i="3"/>
  <c r="P188" i="3"/>
  <c r="P205" i="3"/>
  <c r="P213" i="3"/>
  <c r="P245" i="3"/>
  <c r="P301" i="3"/>
  <c r="P317" i="3"/>
  <c r="P333" i="3"/>
  <c r="P341" i="3"/>
  <c r="P349" i="3"/>
  <c r="P413" i="3"/>
  <c r="P437" i="3"/>
  <c r="P511" i="3"/>
  <c r="P535" i="3"/>
  <c r="P719" i="3"/>
  <c r="P799" i="3"/>
  <c r="P807" i="3"/>
  <c r="P815" i="3"/>
  <c r="P839" i="3"/>
  <c r="P855" i="3"/>
  <c r="P871" i="3"/>
  <c r="P879" i="3"/>
  <c r="P887" i="3"/>
  <c r="P39" i="3"/>
  <c r="P111" i="3"/>
  <c r="P143" i="3"/>
  <c r="P191" i="3"/>
  <c r="P49" i="3"/>
  <c r="P129" i="3"/>
  <c r="P193" i="3"/>
  <c r="P402" i="3"/>
  <c r="P434" i="3"/>
  <c r="P652" i="3"/>
  <c r="P804" i="3"/>
  <c r="P21" i="3"/>
  <c r="P37" i="3"/>
  <c r="P117" i="3"/>
  <c r="P125" i="3"/>
  <c r="P141" i="3"/>
  <c r="P214" i="3"/>
  <c r="P230" i="3"/>
  <c r="P246" i="3"/>
  <c r="P302" i="3"/>
  <c r="P334" i="3"/>
  <c r="P342" i="3"/>
  <c r="P350" i="3"/>
  <c r="P414" i="3"/>
  <c r="P800" i="3"/>
  <c r="P808" i="3"/>
  <c r="P832" i="3"/>
  <c r="P840" i="3"/>
  <c r="P848" i="3"/>
  <c r="P864" i="3"/>
  <c r="P872" i="3"/>
  <c r="P880" i="3"/>
  <c r="P888" i="3"/>
  <c r="P118" i="3"/>
  <c r="P142" i="3"/>
  <c r="P150" i="3"/>
  <c r="P190" i="3"/>
  <c r="P207" i="3"/>
  <c r="P215" i="3"/>
  <c r="P223" i="3"/>
  <c r="P231" i="3"/>
  <c r="P247" i="3"/>
  <c r="P335" i="3"/>
  <c r="P431" i="3"/>
  <c r="P489" i="3"/>
  <c r="P705" i="3"/>
  <c r="P801" i="3"/>
  <c r="P825" i="3"/>
  <c r="P841" i="3"/>
  <c r="P857" i="3"/>
  <c r="P873" i="3"/>
  <c r="P881" i="3"/>
  <c r="P889" i="3"/>
  <c r="D19" i="1"/>
  <c r="D28" i="1"/>
  <c r="F28" i="1" s="1"/>
  <c r="G28" i="1" s="1"/>
  <c r="O7" i="2"/>
  <c r="O273" i="2" s="1"/>
  <c r="O596" i="3"/>
  <c r="O549" i="3"/>
  <c r="O887" i="3"/>
  <c r="O633" i="3"/>
  <c r="O586" i="3"/>
  <c r="O539" i="3"/>
  <c r="O643" i="3"/>
  <c r="O547" i="3"/>
  <c r="O551" i="3"/>
  <c r="O587" i="3"/>
  <c r="O635" i="3"/>
  <c r="O651" i="3"/>
  <c r="O588" i="3"/>
  <c r="O604" i="3"/>
  <c r="O644" i="3"/>
  <c r="O557" i="3"/>
  <c r="O597" i="3"/>
  <c r="O641" i="3"/>
  <c r="O645" i="3"/>
  <c r="O550" i="3"/>
  <c r="O594" i="3"/>
  <c r="O598" i="3"/>
  <c r="O634" i="3"/>
  <c r="O540" i="3"/>
  <c r="O541" i="3"/>
  <c r="P273" i="2" l="1"/>
  <c r="D31" i="1"/>
  <c r="F31" i="1" s="1"/>
  <c r="G31" i="1" s="1"/>
  <c r="D95" i="1"/>
  <c r="D97" i="1" s="1"/>
  <c r="F97" i="1" s="1"/>
  <c r="D17" i="1"/>
  <c r="F17" i="1" s="1"/>
  <c r="G17" i="1" s="1"/>
  <c r="D32" i="1"/>
  <c r="F32" i="1" s="1"/>
  <c r="G32" i="1" s="1"/>
  <c r="D10" i="1"/>
  <c r="F10" i="1" s="1"/>
  <c r="G10" i="1" s="1"/>
  <c r="D16" i="1"/>
  <c r="F16" i="1" s="1"/>
  <c r="D24" i="1"/>
  <c r="F24" i="1" s="1"/>
  <c r="D90" i="1"/>
  <c r="F19" i="1"/>
  <c r="G19" i="1" s="1"/>
  <c r="D18" i="1"/>
  <c r="F18" i="1" s="1"/>
  <c r="G18" i="1" s="1"/>
  <c r="F101" i="1"/>
  <c r="F95" i="1"/>
  <c r="D29" i="1"/>
  <c r="F29" i="1" s="1"/>
  <c r="G29" i="1" s="1"/>
  <c r="D113" i="1"/>
  <c r="D84" i="1"/>
  <c r="F84" i="1" s="1"/>
  <c r="G84" i="1" s="1"/>
  <c r="D47" i="1"/>
  <c r="F47" i="1" s="1"/>
  <c r="D12" i="1"/>
  <c r="D30" i="1" l="1"/>
  <c r="F30" i="1" s="1"/>
  <c r="G30" i="1" s="1"/>
  <c r="D27" i="1"/>
  <c r="F90" i="1"/>
  <c r="D92" i="1"/>
  <c r="F92" i="1" s="1"/>
  <c r="D45" i="1"/>
  <c r="F45" i="1" s="1"/>
  <c r="D53" i="1"/>
  <c r="F53" i="1" s="1"/>
  <c r="G53" i="1" s="1"/>
  <c r="D82" i="1"/>
  <c r="F82" i="1" s="1"/>
  <c r="D44" i="1"/>
  <c r="F44" i="1" s="1"/>
  <c r="G44" i="1" s="1"/>
  <c r="D64" i="1"/>
  <c r="F64" i="1" s="1"/>
  <c r="G64" i="1" s="1"/>
  <c r="D49" i="1"/>
  <c r="F49" i="1" s="1"/>
  <c r="D68" i="1"/>
  <c r="F68" i="1" s="1"/>
  <c r="G68" i="1" s="1"/>
  <c r="D48" i="1"/>
  <c r="F48" i="1" s="1"/>
  <c r="D71" i="1"/>
  <c r="F71" i="1" s="1"/>
  <c r="G71" i="1" s="1"/>
  <c r="D67" i="1"/>
  <c r="F67" i="1" s="1"/>
  <c r="G67" i="1" s="1"/>
  <c r="D112" i="1"/>
  <c r="F112" i="1" s="1"/>
  <c r="G112" i="1" s="1"/>
  <c r="D57" i="1"/>
  <c r="F57" i="1" s="1"/>
  <c r="G57" i="1" s="1"/>
  <c r="F113" i="1"/>
  <c r="G113" i="1" s="1"/>
  <c r="D11" i="1"/>
  <c r="F12" i="1"/>
  <c r="G12" i="1" s="1"/>
  <c r="D51" i="1"/>
  <c r="F51" i="1" s="1"/>
  <c r="D46" i="1"/>
  <c r="F46" i="1" s="1"/>
  <c r="D50" i="1"/>
  <c r="F50" i="1" s="1"/>
  <c r="D62" i="1"/>
  <c r="F62" i="1" s="1"/>
  <c r="G62" i="1" s="1"/>
  <c r="O825" i="3"/>
  <c r="O895" i="3" s="1"/>
  <c r="O274" i="2" s="1"/>
  <c r="O275" i="2" s="1"/>
  <c r="D42" i="1"/>
  <c r="F42" i="1" s="1"/>
  <c r="D52" i="1"/>
  <c r="F52" i="1" s="1"/>
  <c r="G52" i="1" s="1"/>
  <c r="D55" i="1"/>
  <c r="F55" i="1" s="1"/>
  <c r="G55" i="1" s="1"/>
  <c r="D63" i="1"/>
  <c r="F63" i="1" s="1"/>
  <c r="G63" i="1" s="1"/>
  <c r="D43" i="1"/>
  <c r="F43" i="1" s="1"/>
  <c r="D34" i="1"/>
  <c r="F34" i="1" s="1"/>
  <c r="G34" i="1" s="1"/>
  <c r="D102" i="1" l="1"/>
  <c r="F102" i="1" s="1"/>
  <c r="G102" i="1" s="1"/>
  <c r="D26" i="1"/>
  <c r="F26" i="1" s="1"/>
  <c r="G26" i="1" s="1"/>
  <c r="F27" i="1"/>
  <c r="G27" i="1" s="1"/>
  <c r="D61" i="1"/>
  <c r="F61" i="1" s="1"/>
  <c r="G61" i="1" s="1"/>
  <c r="D111" i="1"/>
  <c r="F111" i="1" s="1"/>
  <c r="G111" i="1" s="1"/>
  <c r="D56" i="1"/>
  <c r="F56" i="1" s="1"/>
  <c r="G56" i="1" s="1"/>
  <c r="D9" i="1"/>
  <c r="F9" i="1" s="1"/>
  <c r="G9" i="1" s="1"/>
  <c r="F11" i="1"/>
  <c r="G11" i="1" s="1"/>
  <c r="D69" i="1"/>
  <c r="F69" i="1" s="1"/>
  <c r="G69" i="1" s="1"/>
  <c r="D70" i="1"/>
  <c r="F70" i="1" s="1"/>
  <c r="G70" i="1" s="1"/>
  <c r="D100" i="1" l="1"/>
  <c r="F100" i="1" s="1"/>
  <c r="G100" i="1" s="1"/>
  <c r="D118" i="1"/>
  <c r="F118" i="1" s="1"/>
  <c r="G118" i="1" s="1"/>
  <c r="D41" i="1"/>
  <c r="F41" i="1" s="1"/>
  <c r="G41" i="1" s="1"/>
  <c r="D60" i="1"/>
  <c r="D25" i="1"/>
  <c r="D106" i="1" l="1"/>
  <c r="F106" i="1" s="1"/>
  <c r="G106" i="1" s="1"/>
  <c r="D35" i="1"/>
  <c r="F35" i="1" s="1"/>
  <c r="G35" i="1" s="1"/>
  <c r="F25" i="1"/>
  <c r="G25" i="1" s="1"/>
  <c r="D59" i="1"/>
  <c r="F59" i="1" s="1"/>
  <c r="G59" i="1" s="1"/>
  <c r="F60" i="1"/>
  <c r="G60" i="1" s="1"/>
  <c r="D39" i="1"/>
  <c r="D83" i="1"/>
  <c r="D80" i="1" l="1"/>
  <c r="F80" i="1" s="1"/>
  <c r="G80" i="1" s="1"/>
  <c r="F83" i="1"/>
  <c r="G83" i="1" s="1"/>
  <c r="D38" i="1"/>
  <c r="F38" i="1" s="1"/>
  <c r="G38" i="1" s="1"/>
  <c r="F39" i="1"/>
  <c r="G39" i="1" s="1"/>
  <c r="G55" i="17" l="1"/>
  <c r="E55" i="17"/>
  <c r="G54" i="17"/>
  <c r="E54" i="17"/>
  <c r="G53" i="17"/>
  <c r="E53" i="17"/>
  <c r="G52" i="17"/>
  <c r="E52" i="17"/>
  <c r="G51" i="17"/>
  <c r="E51" i="17"/>
  <c r="G50" i="17"/>
  <c r="E50" i="17"/>
  <c r="G49" i="17"/>
  <c r="E49" i="17"/>
  <c r="G48" i="17"/>
  <c r="E48" i="17"/>
  <c r="G47" i="17"/>
  <c r="E47" i="17"/>
  <c r="G46" i="17"/>
  <c r="E46" i="17"/>
  <c r="G45" i="17"/>
  <c r="E45" i="17"/>
  <c r="G44" i="17"/>
  <c r="E44" i="17"/>
  <c r="G43" i="17"/>
  <c r="E43" i="17"/>
  <c r="G42" i="17"/>
  <c r="E42" i="17"/>
  <c r="G41" i="17"/>
  <c r="E41" i="17"/>
  <c r="G40" i="17"/>
  <c r="E40" i="17"/>
  <c r="G39" i="17"/>
  <c r="E39" i="17"/>
  <c r="G37" i="17"/>
  <c r="E37" i="17"/>
  <c r="G36" i="17"/>
  <c r="E36" i="17"/>
  <c r="G34" i="17"/>
  <c r="E34" i="17"/>
  <c r="G33" i="17"/>
  <c r="E33" i="17"/>
  <c r="G31" i="17"/>
  <c r="E31" i="17"/>
  <c r="G30" i="17"/>
  <c r="E30" i="17"/>
  <c r="G29" i="17"/>
  <c r="E29" i="17"/>
  <c r="G28" i="17"/>
  <c r="E28" i="17"/>
  <c r="G27" i="17"/>
  <c r="E27" i="17"/>
  <c r="G26" i="17"/>
  <c r="E26" i="17"/>
  <c r="G18" i="17"/>
  <c r="E18" i="17"/>
  <c r="G17" i="17"/>
  <c r="E17" i="17"/>
  <c r="G16" i="17"/>
  <c r="E16" i="17"/>
  <c r="G15" i="17"/>
  <c r="E15" i="17"/>
  <c r="G14" i="17"/>
  <c r="E14" i="17"/>
  <c r="G13" i="17"/>
  <c r="E13" i="17"/>
  <c r="G12" i="17"/>
  <c r="E12" i="17"/>
  <c r="G10" i="17"/>
  <c r="E10" i="17"/>
  <c r="G9" i="17"/>
  <c r="E9" i="17"/>
  <c r="G8" i="17"/>
  <c r="E8" i="17"/>
  <c r="G7" i="17"/>
  <c r="E7" i="17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G6" i="17"/>
  <c r="E6" i="17"/>
  <c r="H273" i="2"/>
  <c r="J41" i="17"/>
  <c r="I41" i="17"/>
  <c r="F41" i="17"/>
  <c r="D41" i="17"/>
  <c r="J40" i="17"/>
  <c r="I40" i="17"/>
  <c r="H40" i="17"/>
  <c r="F40" i="17"/>
  <c r="D40" i="17"/>
  <c r="F13" i="17"/>
  <c r="J15" i="17"/>
  <c r="I15" i="17"/>
  <c r="F15" i="17"/>
  <c r="D15" i="17"/>
  <c r="I7" i="17"/>
  <c r="F7" i="17"/>
  <c r="D7" i="17"/>
  <c r="J9" i="17"/>
  <c r="I9" i="17"/>
  <c r="F9" i="17"/>
  <c r="J8" i="17"/>
  <c r="I8" i="17"/>
  <c r="F8" i="17"/>
  <c r="D8" i="17" l="1"/>
  <c r="D9" i="17"/>
  <c r="I43" i="17"/>
  <c r="I42" i="17"/>
  <c r="I51" i="17"/>
  <c r="D13" i="17"/>
  <c r="J42" i="17"/>
  <c r="I12" i="17"/>
  <c r="D42" i="17"/>
  <c r="J34" i="17"/>
  <c r="F27" i="17"/>
  <c r="J6" i="17"/>
  <c r="F43" i="17"/>
  <c r="F48" i="17"/>
  <c r="F34" i="17"/>
  <c r="E25" i="17"/>
  <c r="E35" i="17"/>
  <c r="E38" i="17"/>
  <c r="G25" i="17"/>
  <c r="G35" i="17"/>
  <c r="J43" i="17"/>
  <c r="F31" i="17"/>
  <c r="L43" i="17"/>
  <c r="J31" i="17"/>
  <c r="G38" i="17"/>
  <c r="L8" i="17"/>
  <c r="G11" i="17"/>
  <c r="G19" i="17" s="1"/>
  <c r="E11" i="17"/>
  <c r="E19" i="17" s="1"/>
  <c r="G32" i="17"/>
  <c r="J30" i="17"/>
  <c r="E32" i="17"/>
  <c r="D44" i="17"/>
  <c r="I30" i="17"/>
  <c r="I17" i="17"/>
  <c r="H12" i="17"/>
  <c r="K15" i="17"/>
  <c r="F17" i="17"/>
  <c r="L15" i="17"/>
  <c r="D17" i="17"/>
  <c r="J13" i="17"/>
  <c r="K8" i="17"/>
  <c r="I13" i="17"/>
  <c r="I44" i="17"/>
  <c r="L7" i="17"/>
  <c r="H7" i="17"/>
  <c r="K7" i="17"/>
  <c r="J7" i="17"/>
  <c r="H18" i="17"/>
  <c r="L9" i="17"/>
  <c r="H9" i="17"/>
  <c r="K9" i="17"/>
  <c r="J55" i="17"/>
  <c r="H8" i="17"/>
  <c r="I55" i="17"/>
  <c r="H15" i="17"/>
  <c r="D30" i="17"/>
  <c r="I34" i="17"/>
  <c r="F44" i="17"/>
  <c r="I52" i="17"/>
  <c r="F45" i="17"/>
  <c r="F51" i="17"/>
  <c r="F52" i="17"/>
  <c r="F30" i="17"/>
  <c r="F55" i="17"/>
  <c r="J52" i="17"/>
  <c r="J46" i="17"/>
  <c r="I46" i="17"/>
  <c r="I45" i="17"/>
  <c r="F46" i="17"/>
  <c r="J45" i="17"/>
  <c r="L40" i="17"/>
  <c r="H44" i="17"/>
  <c r="H30" i="17"/>
  <c r="H41" i="17"/>
  <c r="L41" i="17"/>
  <c r="K41" i="17"/>
  <c r="H52" i="17"/>
  <c r="H31" i="17"/>
  <c r="H46" i="17"/>
  <c r="H55" i="17"/>
  <c r="H45" i="17"/>
  <c r="K40" i="17"/>
  <c r="H43" i="17"/>
  <c r="D46" i="17"/>
  <c r="D43" i="17"/>
  <c r="D39" i="17"/>
  <c r="D45" i="17"/>
  <c r="D52" i="17"/>
  <c r="D55" i="17"/>
  <c r="I48" i="17" l="1"/>
  <c r="D50" i="17"/>
  <c r="D6" i="17"/>
  <c r="J39" i="17"/>
  <c r="J26" i="17"/>
  <c r="I27" i="17"/>
  <c r="I50" i="17"/>
  <c r="J48" i="17"/>
  <c r="J29" i="17"/>
  <c r="D48" i="17"/>
  <c r="J49" i="17"/>
  <c r="I49" i="17"/>
  <c r="J27" i="17"/>
  <c r="J51" i="17"/>
  <c r="I26" i="17"/>
  <c r="F29" i="17"/>
  <c r="F42" i="17"/>
  <c r="E56" i="17"/>
  <c r="E58" i="17" s="1"/>
  <c r="I54" i="17"/>
  <c r="D51" i="17"/>
  <c r="K31" i="17"/>
  <c r="I18" i="17"/>
  <c r="D12" i="17"/>
  <c r="I29" i="17"/>
  <c r="F49" i="17"/>
  <c r="J18" i="17"/>
  <c r="I31" i="17"/>
  <c r="I28" i="17"/>
  <c r="J12" i="17"/>
  <c r="I47" i="17"/>
  <c r="J47" i="17"/>
  <c r="D49" i="17"/>
  <c r="L31" i="17"/>
  <c r="G56" i="17"/>
  <c r="G58" i="17" s="1"/>
  <c r="I6" i="17"/>
  <c r="J44" i="17"/>
  <c r="F47" i="17"/>
  <c r="F18" i="17"/>
  <c r="L30" i="17"/>
  <c r="I11" i="17"/>
  <c r="J54" i="17"/>
  <c r="D31" i="17"/>
  <c r="D18" i="17"/>
  <c r="F6" i="17"/>
  <c r="F54" i="17"/>
  <c r="K12" i="17"/>
  <c r="J10" i="17"/>
  <c r="K30" i="17"/>
  <c r="H34" i="17"/>
  <c r="L44" i="17"/>
  <c r="K44" i="17"/>
  <c r="K43" i="17"/>
  <c r="D27" i="17"/>
  <c r="L13" i="17"/>
  <c r="I10" i="17"/>
  <c r="D16" i="17"/>
  <c r="F16" i="17"/>
  <c r="F14" i="17"/>
  <c r="D14" i="17"/>
  <c r="L12" i="17"/>
  <c r="J11" i="17"/>
  <c r="J16" i="17"/>
  <c r="K13" i="17"/>
  <c r="D10" i="17"/>
  <c r="H13" i="17"/>
  <c r="J14" i="17"/>
  <c r="F28" i="17"/>
  <c r="F10" i="17"/>
  <c r="H14" i="17"/>
  <c r="I16" i="17"/>
  <c r="J28" i="17"/>
  <c r="J17" i="17"/>
  <c r="I14" i="17"/>
  <c r="J50" i="17"/>
  <c r="L10" i="17"/>
  <c r="H10" i="17"/>
  <c r="K10" i="17"/>
  <c r="F39" i="17"/>
  <c r="H16" i="17"/>
  <c r="L16" i="17"/>
  <c r="K16" i="17"/>
  <c r="K17" i="17"/>
  <c r="H17" i="17"/>
  <c r="L17" i="17"/>
  <c r="L34" i="17"/>
  <c r="K18" i="17"/>
  <c r="L18" i="17"/>
  <c r="F12" i="17"/>
  <c r="I39" i="17"/>
  <c r="I38" i="17" s="1"/>
  <c r="K55" i="17"/>
  <c r="K34" i="17"/>
  <c r="F50" i="17"/>
  <c r="D29" i="17"/>
  <c r="K46" i="17"/>
  <c r="L45" i="17"/>
  <c r="L46" i="17"/>
  <c r="L49" i="17"/>
  <c r="K49" i="17"/>
  <c r="L51" i="17"/>
  <c r="K51" i="17"/>
  <c r="H42" i="17"/>
  <c r="K42" i="17"/>
  <c r="L42" i="17"/>
  <c r="K52" i="17"/>
  <c r="H39" i="17"/>
  <c r="K39" i="17"/>
  <c r="L39" i="17"/>
  <c r="L54" i="17"/>
  <c r="K54" i="17"/>
  <c r="L55" i="17"/>
  <c r="H49" i="17"/>
  <c r="K45" i="17"/>
  <c r="H51" i="17"/>
  <c r="H54" i="17"/>
  <c r="L52" i="17"/>
  <c r="H48" i="17"/>
  <c r="D38" i="17"/>
  <c r="D34" i="17"/>
  <c r="D47" i="17"/>
  <c r="D28" i="17"/>
  <c r="D54" i="17"/>
  <c r="J38" i="17" l="1"/>
  <c r="I36" i="17"/>
  <c r="J37" i="17"/>
  <c r="J25" i="17"/>
  <c r="F38" i="17"/>
  <c r="I37" i="17"/>
  <c r="I25" i="17"/>
  <c r="F37" i="17"/>
  <c r="J33" i="17"/>
  <c r="J32" i="17" s="1"/>
  <c r="I33" i="17"/>
  <c r="I32" i="17" s="1"/>
  <c r="I19" i="17"/>
  <c r="F33" i="17"/>
  <c r="F32" i="17" s="1"/>
  <c r="D36" i="17"/>
  <c r="J36" i="17"/>
  <c r="F36" i="17"/>
  <c r="J19" i="17"/>
  <c r="D37" i="17"/>
  <c r="F11" i="17"/>
  <c r="F19" i="17" s="1"/>
  <c r="D11" i="17"/>
  <c r="D19" i="17" s="1"/>
  <c r="K14" i="17"/>
  <c r="L14" i="17"/>
  <c r="H11" i="17"/>
  <c r="L11" i="17"/>
  <c r="K11" i="17"/>
  <c r="D33" i="17"/>
  <c r="D32" i="17" s="1"/>
  <c r="H38" i="17"/>
  <c r="J53" i="17"/>
  <c r="H37" i="17"/>
  <c r="L38" i="17"/>
  <c r="K38" i="17"/>
  <c r="H27" i="17"/>
  <c r="K27" i="17"/>
  <c r="L27" i="17"/>
  <c r="K48" i="17"/>
  <c r="L48" i="17"/>
  <c r="H28" i="17"/>
  <c r="K28" i="17"/>
  <c r="L28" i="17"/>
  <c r="H29" i="17"/>
  <c r="L29" i="17"/>
  <c r="K29" i="17"/>
  <c r="L36" i="17"/>
  <c r="K36" i="17"/>
  <c r="H36" i="17"/>
  <c r="H33" i="17"/>
  <c r="H32" i="17" s="1"/>
  <c r="L33" i="17"/>
  <c r="L32" i="17" s="1"/>
  <c r="K33" i="17"/>
  <c r="K32" i="17" s="1"/>
  <c r="H47" i="17"/>
  <c r="L47" i="17"/>
  <c r="K47" i="17"/>
  <c r="J35" i="17" l="1"/>
  <c r="J56" i="17" s="1"/>
  <c r="J58" i="17" s="1"/>
  <c r="I35" i="17"/>
  <c r="F35" i="17"/>
  <c r="L37" i="17"/>
  <c r="L35" i="17" s="1"/>
  <c r="D35" i="17"/>
  <c r="D53" i="17"/>
  <c r="I53" i="17"/>
  <c r="K37" i="17"/>
  <c r="K35" i="17" s="1"/>
  <c r="H35" i="17"/>
  <c r="F53" i="17"/>
  <c r="L6" i="17"/>
  <c r="L19" i="17" s="1"/>
  <c r="H6" i="17"/>
  <c r="H19" i="17" s="1"/>
  <c r="K6" i="17"/>
  <c r="K19" i="17" s="1"/>
  <c r="H26" i="17"/>
  <c r="H25" i="17" s="1"/>
  <c r="L26" i="17"/>
  <c r="L25" i="17" s="1"/>
  <c r="K26" i="17"/>
  <c r="K25" i="17" s="1"/>
  <c r="H50" i="17"/>
  <c r="L50" i="17"/>
  <c r="K50" i="17"/>
  <c r="I56" i="17" l="1"/>
  <c r="I58" i="17" s="1"/>
  <c r="H53" i="17"/>
  <c r="H56" i="17" s="1"/>
  <c r="H58" i="17" s="1"/>
  <c r="K53" i="17"/>
  <c r="K56" i="17" s="1"/>
  <c r="K58" i="17" s="1"/>
  <c r="L53" i="17" l="1"/>
  <c r="L56" i="17" s="1"/>
  <c r="L58" i="17" s="1"/>
  <c r="P470" i="3" l="1"/>
  <c r="P456" i="3" l="1"/>
  <c r="P895" i="3" s="1"/>
  <c r="P274" i="2" s="1"/>
  <c r="P275" i="2" s="1"/>
  <c r="F26" i="17" l="1"/>
  <c r="F25" i="17" s="1"/>
  <c r="F56" i="17" s="1"/>
  <c r="F58" i="17" s="1"/>
  <c r="D66" i="1" l="1"/>
  <c r="D65" i="1" l="1"/>
  <c r="F66" i="1"/>
  <c r="G66" i="1" s="1"/>
  <c r="D85" i="1" l="1"/>
  <c r="F65" i="1"/>
  <c r="G65" i="1" s="1"/>
  <c r="H895" i="3"/>
  <c r="D87" i="1" l="1"/>
  <c r="F85" i="1"/>
  <c r="G85" i="1" s="1"/>
  <c r="H274" i="2"/>
  <c r="H275" i="2" s="1"/>
  <c r="D108" i="1" l="1"/>
  <c r="F87" i="1"/>
  <c r="G87" i="1" s="1"/>
  <c r="D26" i="17"/>
  <c r="D25" i="17" s="1"/>
  <c r="D56" i="17" s="1"/>
  <c r="D58" i="17" s="1"/>
  <c r="D120" i="1" l="1"/>
  <c r="F120" i="1" s="1"/>
  <c r="G120" i="1" s="1"/>
  <c r="F108" i="1"/>
  <c r="G108" i="1" s="1"/>
</calcChain>
</file>

<file path=xl/sharedStrings.xml><?xml version="1.0" encoding="utf-8"?>
<sst xmlns="http://schemas.openxmlformats.org/spreadsheetml/2006/main" count="3511" uniqueCount="2377">
  <si>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</si>
  <si>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</si>
  <si>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</si>
  <si>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</si>
  <si>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</si>
  <si>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</si>
  <si>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</si>
  <si>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</si>
  <si>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</si>
  <si>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</si>
  <si>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</si>
  <si>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</si>
  <si>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</si>
  <si>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</si>
  <si>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</si>
  <si>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</si>
  <si>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</si>
  <si>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</si>
  <si>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</si>
  <si>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</si>
  <si>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</si>
  <si>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</si>
  <si>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</si>
  <si>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</si>
  <si>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</si>
  <si>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</si>
  <si>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</si>
  <si>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</si>
  <si>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</si>
  <si>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</si>
  <si>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</si>
  <si>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</si>
  <si>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</si>
  <si>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</si>
  <si>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</si>
  <si>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</si>
  <si>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</si>
  <si>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</si>
  <si>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</si>
  <si>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</si>
  <si>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</si>
  <si>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</si>
  <si>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</si>
  <si>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</si>
  <si>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</si>
  <si>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</si>
  <si>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</si>
  <si>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</si>
  <si>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</si>
  <si>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</si>
  <si>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</si>
  <si>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</si>
  <si>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</si>
  <si>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</si>
  <si>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</si>
  <si>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</si>
  <si>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</si>
  <si>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</si>
  <si>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</si>
  <si>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</si>
  <si>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</si>
  <si>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</si>
  <si>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</si>
  <si>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</si>
  <si>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</si>
  <si>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</si>
  <si>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</si>
  <si>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</si>
  <si>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</si>
  <si>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</si>
  <si>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</si>
  <si>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</si>
  <si>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</si>
  <si>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</si>
  <si>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</si>
  <si>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</si>
  <si>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</si>
  <si>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</si>
  <si>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</si>
  <si>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</si>
  <si>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</si>
  <si>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</si>
  <si>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</si>
  <si>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</si>
  <si>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</si>
  <si>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</si>
  <si>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</si>
  <si>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</si>
  <si>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</si>
  <si>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</si>
  <si>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</si>
  <si>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</si>
  <si>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</si>
  <si>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</si>
  <si>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</si>
  <si>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</si>
  <si>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</si>
  <si>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</si>
  <si>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</si>
  <si>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</si>
  <si>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</si>
  <si>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</si>
  <si>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</si>
  <si>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</si>
  <si>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</si>
  <si>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</si>
  <si>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</si>
  <si>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</si>
  <si>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</si>
  <si>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</si>
  <si>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</si>
  <si>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</si>
  <si>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</si>
  <si>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</si>
  <si>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</si>
  <si>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</si>
  <si>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</si>
  <si>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</si>
  <si>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</si>
  <si>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</si>
  <si>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</si>
  <si>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</si>
  <si>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CODICE VOCE CE Ministeriale</t>
  </si>
  <si>
    <t>I</t>
  </si>
  <si>
    <t>II</t>
  </si>
  <si>
    <t>III</t>
  </si>
  <si>
    <t>IV</t>
  </si>
  <si>
    <t>V</t>
  </si>
  <si>
    <t>VI</t>
  </si>
  <si>
    <t>Contributi in c/esercizio</t>
  </si>
  <si>
    <t>Contributi da Regione o Prov. Aut. per quota F.S. regionale</t>
  </si>
  <si>
    <t>da Regione o Prov. Aut. per quota F.S. regionale indistinto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</si>
  <si>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</si>
  <si>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</si>
  <si>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</si>
  <si>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</si>
  <si>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</si>
  <si>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</si>
  <si>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</si>
  <si>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</si>
  <si>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</si>
  <si>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</si>
  <si>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</si>
  <si>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da Regione o Prov. Aut. per quota F.S. regionale vincolato</t>
  </si>
  <si>
    <t>AA0040</t>
  </si>
  <si>
    <t>Didattica</t>
  </si>
  <si>
    <t>Altri contributi da FS regionale vincolati per attività sovraziendali</t>
  </si>
  <si>
    <t>Altri contributi da FS regionale vincolati</t>
  </si>
  <si>
    <t>Contributi c/esercizio (extra fondo)</t>
  </si>
  <si>
    <t>AA0050</t>
  </si>
  <si>
    <t xml:space="preserve">da Regione o Prov. Aut. (extra fondo) </t>
  </si>
  <si>
    <t>AA0060</t>
  </si>
  <si>
    <t>Contributi da Regione o Prov. Aut. (extra fondo) vincolati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</si>
  <si>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</si>
  <si>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</si>
  <si>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</si>
  <si>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</si>
  <si>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</si>
  <si>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</si>
  <si>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</si>
  <si>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</si>
  <si>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</si>
  <si>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</si>
  <si>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</si>
  <si>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 xml:space="preserve">Contributi da Aziende sanitarie pubbliche della Regione o Prov. Aut. (extra fondo) 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</si>
  <si>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</si>
  <si>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</si>
  <si>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</si>
  <si>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</si>
  <si>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</si>
  <si>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 xml:space="preserve">Contributi da Ministero della Salute e da altri soggetti pubblici (extra fondo) </t>
  </si>
  <si>
    <t>AA0140</t>
  </si>
  <si>
    <t xml:space="preserve">Contributi da Ministero della Salute  (extra fondo) </t>
  </si>
  <si>
    <t>AA0141</t>
  </si>
  <si>
    <t>Contributi da altri soggetti pubblici (extra fondo) vincolati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</si>
  <si>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</si>
  <si>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</si>
  <si>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</si>
  <si>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</si>
  <si>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</si>
  <si>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</si>
  <si>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</si>
  <si>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</si>
  <si>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</si>
  <si>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</si>
  <si>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</si>
  <si>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</si>
  <si>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</si>
  <si>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Contributi c/esercizio per ricerca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</si>
  <si>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</si>
  <si>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</si>
  <si>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</si>
  <si>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</si>
  <si>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</si>
  <si>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Contributi da Regione ed altri soggetti pubblici per ricerca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</si>
  <si>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</si>
  <si>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</si>
  <si>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</si>
  <si>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</si>
  <si>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</si>
  <si>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</si>
  <si>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</si>
  <si>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Rettifica contributi c/esercizio per destinazione ad investimenti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</si>
  <si>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</si>
  <si>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</si>
  <si>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</si>
  <si>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</si>
  <si>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</si>
  <si>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Utilizzo fondi per quote inutilizzate contributi finalizzati e vincolati di esercizi precedenti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</si>
  <si>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</si>
  <si>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</si>
  <si>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</si>
  <si>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</si>
  <si>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</si>
  <si>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</si>
  <si>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</si>
  <si>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</si>
  <si>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</si>
  <si>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</si>
  <si>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</si>
  <si>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AA320</t>
  </si>
  <si>
    <t xml:space="preserve">Ricavi per prestazioni sanitarie e sociosanitarie a rilevanza sanitaria erogate a soggetti pubblici </t>
  </si>
  <si>
    <t>AA0330</t>
  </si>
  <si>
    <t>Ricavi per prestaz. sanitarie  e sociosanitarie a rilevanza sanitaria erogate ad Aziende sanitarie pubbliche della Regione</t>
  </si>
  <si>
    <t>AA0340</t>
  </si>
  <si>
    <t>Prestazioni di ricovero</t>
  </si>
  <si>
    <t>AA0350</t>
  </si>
  <si>
    <t>Rimborso per prestazioni in regime di ricovero (DRG)</t>
  </si>
  <si>
    <t>Rimborso per prestazioni fatturate in regime di ricovero</t>
  </si>
  <si>
    <t>Prestazioni di specialistica ambulatoriale</t>
  </si>
  <si>
    <t>AA0360</t>
  </si>
  <si>
    <t>Rimborso per prestazioni ambulatoriali e diagnostiche</t>
  </si>
  <si>
    <t>Rimborso per prestazioni ambulatoriali e diagnostiche fatturate</t>
  </si>
  <si>
    <t>AA0361</t>
  </si>
  <si>
    <t>Prestazioni di psichiatria residenziale e semiresidenziale</t>
  </si>
  <si>
    <t>AA0370</t>
  </si>
  <si>
    <t>Prestazioni di File F</t>
  </si>
  <si>
    <t>AA0380</t>
  </si>
  <si>
    <t>Prestazioni servizi MMG, PLS, Contin. assistenziale</t>
  </si>
  <si>
    <t>AA0390</t>
  </si>
  <si>
    <t>Prestazioni servizi farmaceutica convenzionata</t>
  </si>
  <si>
    <t>AA0400</t>
  </si>
  <si>
    <t>Prestazioni termali</t>
  </si>
  <si>
    <t>AA0410</t>
  </si>
  <si>
    <t>Prestazioni trasporto ambulanze ed elisoccorso</t>
  </si>
  <si>
    <t>AA0420</t>
  </si>
  <si>
    <t>Prestazioni assistenza integrativa</t>
  </si>
  <si>
    <t>AA0421</t>
  </si>
  <si>
    <t>Prestazioni assistenza protesica</t>
  </si>
  <si>
    <t>AA0422</t>
  </si>
  <si>
    <t>Prestazioni assistenza riabilitativa extraospedaliera</t>
  </si>
  <si>
    <t>AA0423</t>
  </si>
  <si>
    <t>Ricavi per cessione di emocomponenti e cellule staminali</t>
  </si>
  <si>
    <t>AA0424</t>
  </si>
  <si>
    <t>Prestazioni assistenza domiciliare integrata (ADI)</t>
  </si>
  <si>
    <t>AA0425</t>
  </si>
  <si>
    <t xml:space="preserve">Altre prestazioni sanitarie e socio-sanitarie a rilevanza sanitaria </t>
  </si>
  <si>
    <t>AA0430</t>
  </si>
  <si>
    <t>Consulenze sanitarie</t>
  </si>
  <si>
    <t xml:space="preserve">Ricavi per prestaz. sanitarie e sociosanitarie a rilevanza sanitaria erogate ad altri soggetti pubblici </t>
  </si>
  <si>
    <t>AA0440</t>
  </si>
  <si>
    <t>Ricavi per prestaz. sanitarie e sociosanitarie a rilevanza sanitaria erogate a soggetti pubblici Extraregione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</si>
  <si>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</si>
  <si>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</si>
  <si>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</si>
  <si>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</si>
  <si>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</si>
  <si>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</si>
  <si>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Prestazioni pronto soccorso non seguite da ricovero</t>
  </si>
  <si>
    <t>AA0471</t>
  </si>
  <si>
    <t>Prestazioni di psichiatria non soggetta a compensazione (resid. e semiresid.)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</si>
  <si>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</si>
  <si>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</si>
  <si>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</si>
  <si>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</si>
  <si>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</si>
  <si>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</si>
  <si>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</si>
  <si>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</si>
  <si>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</si>
  <si>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</si>
  <si>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</si>
  <si>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</si>
  <si>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</si>
  <si>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</si>
  <si>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</si>
  <si>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</si>
  <si>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</si>
  <si>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</si>
  <si>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</si>
  <si>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</si>
  <si>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Altre prestazioni sanitarie e sociosanitarie a rilevanza sanitaria non soggette a compensazione Extraregione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</si>
  <si>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</si>
  <si>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</si>
  <si>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</si>
  <si>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</si>
  <si>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</si>
  <si>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</si>
  <si>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</si>
  <si>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</si>
  <si>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</si>
  <si>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</si>
  <si>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</si>
  <si>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Ricavi per prestazioni sanitarie e sociosanitarie a rilevanza sanitaria erogate da privati v/residenti Extraregione in compensazione (mobilità attiva)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</si>
  <si>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</si>
  <si>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</si>
  <si>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</si>
  <si>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</si>
  <si>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</si>
  <si>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Prestazioni  di pronto soccorso non segute da ricovero da priv. Extraregione in compensazione  (mobilità attiva)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</si>
  <si>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</si>
  <si>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</si>
  <si>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</si>
  <si>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</si>
  <si>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</si>
  <si>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 xml:space="preserve">Ricavi per prestazioni sanitarie e sociosanitarie a rilevanza sanitaria erogate a privati 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</si>
  <si>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</si>
  <si>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</si>
  <si>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</si>
  <si>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</si>
  <si>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</si>
  <si>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</si>
  <si>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</si>
  <si>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</si>
  <si>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</si>
  <si>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</si>
  <si>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</si>
  <si>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</si>
  <si>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</si>
  <si>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</si>
  <si>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</si>
  <si>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</si>
  <si>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</si>
  <si>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</si>
  <si>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</si>
  <si>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</si>
  <si>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</si>
  <si>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</si>
  <si>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</si>
  <si>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</si>
  <si>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</si>
  <si>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</si>
  <si>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Prestazioni amministrative e gestionali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</si>
  <si>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</si>
  <si>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</si>
  <si>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</si>
  <si>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</si>
  <si>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</si>
  <si>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</si>
  <si>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</si>
  <si>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</si>
  <si>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erogate in regime di intramoenia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</si>
  <si>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</si>
  <si>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</si>
  <si>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</si>
  <si>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</si>
  <si>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</si>
  <si>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</si>
  <si>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</si>
  <si>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</si>
  <si>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</si>
  <si>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</si>
  <si>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</si>
  <si>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</si>
  <si>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</si>
  <si>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</si>
  <si>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Concorsi, recuperi e rimborsi</t>
  </si>
  <si>
    <t>Rimborsi assicurativi</t>
  </si>
  <si>
    <t>AA0760</t>
  </si>
  <si>
    <t>Concorsi, recuperi e rimborsi da Regione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</si>
  <si>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</si>
  <si>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</si>
  <si>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</si>
  <si>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</si>
  <si>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Concorsi, recuperi e rimborsi da Aziende sanitarie pubbliche della Regione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</si>
  <si>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</si>
  <si>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</si>
  <si>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</si>
  <si>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</si>
  <si>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Altri concorsi, recuperi e rimborsi da parte di Aziende sanitarie pubbliche della Regione</t>
  </si>
  <si>
    <t>AA0830</t>
  </si>
  <si>
    <t>Consulenze non sanitarie</t>
  </si>
  <si>
    <t>Altri concorsi, recuperi e rimborsi</t>
  </si>
  <si>
    <t>Altri concorsi, recuperi e rimborsi da parte della Regione - GSA</t>
  </si>
  <si>
    <t>AA0831</t>
  </si>
  <si>
    <t>Concorsi, recuperi e rimborsi da altri soggetti pubblici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</si>
  <si>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</si>
  <si>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</si>
  <si>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</si>
  <si>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</si>
  <si>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</si>
  <si>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</si>
  <si>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</si>
  <si>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</si>
  <si>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</si>
  <si>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</si>
  <si>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</si>
  <si>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</si>
  <si>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Concorsi, recuperi e rimborsi da privati</t>
  </si>
  <si>
    <t>AA0880</t>
  </si>
  <si>
    <t>Rimborso da aziende farmaceutiche per Pay back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</si>
  <si>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</si>
  <si>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</si>
  <si>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</si>
  <si>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</si>
  <si>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</si>
  <si>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</si>
  <si>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</si>
  <si>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</si>
  <si>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</si>
  <si>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</si>
  <si>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</si>
  <si>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</si>
  <si>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</si>
  <si>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</si>
  <si>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</si>
  <si>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</si>
  <si>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</si>
  <si>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</si>
  <si>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</si>
  <si>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</si>
  <si>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</si>
  <si>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</si>
  <si>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</si>
  <si>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Compartecipazione alla spesa per prestazioni sanitarie (Ticket)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</si>
  <si>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</si>
  <si>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</si>
  <si>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</si>
  <si>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</si>
  <si>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</si>
  <si>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</si>
  <si>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Quota contributi c/capitale imputata all'esercizio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</si>
  <si>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</si>
  <si>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</si>
  <si>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</si>
  <si>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</si>
  <si>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</si>
  <si>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</si>
  <si>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</si>
  <si>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</si>
  <si>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</si>
  <si>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</si>
  <si>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</si>
  <si>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</si>
  <si>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</si>
  <si>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</si>
  <si>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</si>
  <si>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Ricavi per prestazioni non sanitarie</t>
  </si>
  <si>
    <t>AA1070</t>
  </si>
  <si>
    <t>Differenze alberghiere camere speciali</t>
  </si>
  <si>
    <t>Cessione liquidi di fissaggio, rottami e materiali diversi</t>
  </si>
  <si>
    <t>Altri ricavi per prestazioni non sanitarie</t>
  </si>
  <si>
    <t>Fitti attivi ed altri proventi da attività immobiliari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</si>
  <si>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</si>
  <si>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</si>
  <si>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</si>
  <si>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</si>
  <si>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</si>
  <si>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</si>
  <si>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</si>
  <si>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</si>
  <si>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Interessi attivi</t>
  </si>
  <si>
    <t>CA0010</t>
  </si>
  <si>
    <t>Interessi attivi su c/tesoreria unica</t>
  </si>
  <si>
    <t>CA0020</t>
  </si>
  <si>
    <t>Interessi attivi su c/c postali e bancari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</si>
  <si>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</si>
  <si>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</si>
  <si>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</si>
  <si>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</si>
  <si>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</si>
  <si>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</si>
  <si>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Interessi moratori e legali</t>
  </si>
  <si>
    <t>Altri proventi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</si>
  <si>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</si>
  <si>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</si>
  <si>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</si>
  <si>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</si>
  <si>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</si>
  <si>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</si>
  <si>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</si>
  <si>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</si>
  <si>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</si>
  <si>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</si>
  <si>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</si>
  <si>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</si>
  <si>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</si>
  <si>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</si>
  <si>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</si>
  <si>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</si>
  <si>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</si>
  <si>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</si>
  <si>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</si>
  <si>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</si>
  <si>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Sopravvenienze attive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</si>
  <si>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</si>
  <si>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</si>
  <si>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</si>
  <si>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</si>
  <si>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</si>
  <si>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Sopravvenienze attive v/terzi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</si>
  <si>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</si>
  <si>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</si>
  <si>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</si>
  <si>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</si>
  <si>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</si>
  <si>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</si>
  <si>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</si>
  <si>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</si>
  <si>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</si>
  <si>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</si>
  <si>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</si>
  <si>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</si>
  <si>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</si>
  <si>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</si>
  <si>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</si>
  <si>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 xml:space="preserve">Insussistenze attive </t>
  </si>
  <si>
    <t>Insussistenze attive v/Aziende sanitarie pubbliche della Regione</t>
  </si>
  <si>
    <t>EA0160</t>
  </si>
  <si>
    <t>Insussistenze attive v/terzi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</si>
  <si>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</si>
  <si>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</si>
  <si>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</si>
  <si>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</si>
  <si>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</si>
  <si>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</si>
  <si>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</si>
  <si>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</si>
  <si>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</si>
  <si>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</si>
  <si>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</si>
  <si>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</si>
  <si>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</si>
  <si>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</si>
  <si>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</si>
  <si>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Totale ricavi</t>
  </si>
  <si>
    <t>Totale costi</t>
  </si>
  <si>
    <t>Risultato</t>
  </si>
  <si>
    <t>ACQUISTI DI BENI</t>
  </si>
  <si>
    <t>BA0010</t>
  </si>
  <si>
    <t>Acquisti di beni sanitari</t>
  </si>
  <si>
    <t>BA0020</t>
  </si>
  <si>
    <t>Prodotti farmaceutici ed emoderivati</t>
  </si>
  <si>
    <t>BA0030</t>
  </si>
  <si>
    <t>Medicinali con AIC, ad eccezione di vaccini ed emoderivati di produzione regionale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</si>
  <si>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</si>
  <si>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</si>
  <si>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</si>
  <si>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</si>
  <si>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</si>
  <si>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</si>
  <si>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Emoderivati di produzione regionale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</si>
  <si>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</si>
  <si>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</si>
  <si>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</si>
  <si>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</si>
  <si>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</si>
  <si>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</si>
  <si>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</si>
  <si>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Sangue ed emocomponenti</t>
  </si>
  <si>
    <t>BA0070</t>
  </si>
  <si>
    <t>da pubblico (Aziende sanitarie pubbliche della Regione) – Mobilità intraregionale</t>
  </si>
  <si>
    <t>BA0080</t>
  </si>
  <si>
    <t>da pubblico (Aziende sanitarie pubbliche extra Regione) – Mobilità extraregionale</t>
  </si>
  <si>
    <t>BA0090</t>
  </si>
  <si>
    <t>da altri soggetti</t>
  </si>
  <si>
    <t>BA0100</t>
  </si>
  <si>
    <t>Dispositivi medici</t>
  </si>
  <si>
    <t>BA0210</t>
  </si>
  <si>
    <t xml:space="preserve">Dispositivi medici 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</si>
  <si>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</si>
  <si>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</si>
  <si>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</si>
  <si>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</si>
  <si>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</si>
  <si>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</si>
  <si>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</si>
  <si>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</si>
  <si>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</si>
  <si>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</si>
  <si>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</si>
  <si>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</si>
  <si>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</si>
  <si>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</si>
  <si>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</si>
  <si>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Beni e prodotti sanitari da Aziende sanitarie pubbliche della Regione</t>
  </si>
  <si>
    <t>BA0300</t>
  </si>
  <si>
    <t>BA0301</t>
  </si>
  <si>
    <t>BA0303</t>
  </si>
  <si>
    <t>BA0304</t>
  </si>
  <si>
    <t>BA0305</t>
  </si>
  <si>
    <t>BA0306</t>
  </si>
  <si>
    <t>BA0307</t>
  </si>
  <si>
    <t xml:space="preserve">Altri beni e prodotti sanitari </t>
  </si>
  <si>
    <t>BA0308</t>
  </si>
  <si>
    <t>Acquisti di beni non sanitari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</si>
  <si>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</si>
  <si>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</si>
  <si>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</si>
  <si>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</si>
  <si>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</si>
  <si>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</si>
  <si>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</si>
  <si>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Supporti informatici e cancelleria</t>
  </si>
  <si>
    <t>BA0350</t>
  </si>
  <si>
    <t>Cancelleria e stampati</t>
  </si>
  <si>
    <t>Materiali di consumo per l'informatica</t>
  </si>
  <si>
    <t>Materiale didattico, audiovisivo e fotografico</t>
  </si>
  <si>
    <t>Materiale per la manutenzione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</si>
  <si>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</si>
  <si>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</si>
  <si>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</si>
  <si>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</si>
  <si>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</si>
  <si>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Beni e prodotti non sanitari da Aziende sanitarie pubbliche della Regione</t>
  </si>
  <si>
    <t>BA0380</t>
  </si>
  <si>
    <t>Altri beni e prodotti non sanitari da Aziende sanitarie pubbliche della Regione</t>
  </si>
  <si>
    <t>ACQUISTI DI SERVIZI</t>
  </si>
  <si>
    <t>BA0390</t>
  </si>
  <si>
    <t>Acquisti servizi sanitari</t>
  </si>
  <si>
    <t>BA0400</t>
  </si>
  <si>
    <t>Acquisti servizi sanitari per medicina di base</t>
  </si>
  <si>
    <t>BA0410</t>
  </si>
  <si>
    <t>- da convenzione</t>
  </si>
  <si>
    <t>BA0420</t>
  </si>
  <si>
    <t>Costi per assistenza MMG</t>
  </si>
  <si>
    <t>BA0430</t>
  </si>
  <si>
    <t>Quota capitaria nazionale</t>
  </si>
  <si>
    <t>Compensi da fondo ponderazione</t>
  </si>
  <si>
    <t>Compensi da fondo qualità dell'assistenza</t>
  </si>
  <si>
    <t>Compensi da fondo quota capitaria regionale</t>
  </si>
  <si>
    <t>Compensi extra derivanti da accordi nazionali</t>
  </si>
  <si>
    <t>Compensi da accordi regionali</t>
  </si>
  <si>
    <t>Compensi da accordi aziendali</t>
  </si>
  <si>
    <t>Premi assicurativi malattia</t>
  </si>
  <si>
    <t>Formazione</t>
  </si>
  <si>
    <t>Altre competenze</t>
  </si>
  <si>
    <t>Oneri sociali</t>
  </si>
  <si>
    <t>Costi per assistenza PLS</t>
  </si>
  <si>
    <t>BA0440</t>
  </si>
  <si>
    <t>Costi per assistenza Continuità assistenziale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</si>
  <si>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</si>
  <si>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</si>
  <si>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</si>
  <si>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</si>
  <si>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</si>
  <si>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</si>
  <si>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</si>
  <si>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</si>
  <si>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Altri compensi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</si>
  <si>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</si>
  <si>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</si>
  <si>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</si>
  <si>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</si>
  <si>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</si>
  <si>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</si>
  <si>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Altro (medicina dei servizi, psicologi, medici 118, ecc)</t>
  </si>
  <si>
    <t>BA0460</t>
  </si>
  <si>
    <t xml:space="preserve">Compensi fissi </t>
  </si>
  <si>
    <t>Medicina fiscale</t>
  </si>
  <si>
    <t>- da pubblico (Aziende sanitarie pubbliche della Regione) - Mobilità intraregionale</t>
  </si>
  <si>
    <t>BA0470</t>
  </si>
  <si>
    <t>- da pubblico (Aziende sanitarie pubbliche Extraregione) - Mobilità extraregionale</t>
  </si>
  <si>
    <t>BA0480</t>
  </si>
  <si>
    <t>Acquisti servizi sanitari per farmaceutica</t>
  </si>
  <si>
    <t>BA0490</t>
  </si>
  <si>
    <t>BA0500</t>
  </si>
  <si>
    <t>Prodotti farmaceutici e galenici</t>
  </si>
  <si>
    <t>Contributi farmacie rurali ed Enpaf</t>
  </si>
  <si>
    <t>- da pubblico (Aziende sanitarie pubbliche della Regione)- Mobilità intraregionale</t>
  </si>
  <si>
    <t>BA0510</t>
  </si>
  <si>
    <t>- da pubblico (Extraregione)</t>
  </si>
  <si>
    <t>BA0520</t>
  </si>
  <si>
    <t>Acquisti servizi sanitari per assistenza specialistica ambulatoriale</t>
  </si>
  <si>
    <t>BA0530</t>
  </si>
  <si>
    <t>- da pubblico (Aziende sanitarie pubbliche della Regione)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</si>
  <si>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</si>
  <si>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</si>
  <si>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</si>
  <si>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</si>
  <si>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</si>
  <si>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- da pubblico (altri soggetti pubbl. della Regione)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</si>
  <si>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</si>
  <si>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</si>
  <si>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</si>
  <si>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</si>
  <si>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</si>
  <si>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</si>
  <si>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</si>
  <si>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</si>
  <si>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- da privato - Medici SUMAI</t>
  </si>
  <si>
    <t>BA0570</t>
  </si>
  <si>
    <t>Compensi fissi</t>
  </si>
  <si>
    <t>Compendi da fondo ponderazione</t>
  </si>
  <si>
    <t>- da privato</t>
  </si>
  <si>
    <t>BA0580</t>
  </si>
  <si>
    <t>Servizi sanitari per assistenza specialistica da IRCCS privati e Policlinici privati</t>
  </si>
  <si>
    <t>BA0590</t>
  </si>
  <si>
    <t xml:space="preserve"> Servizi sanitari per prestazioni di pronto soccorso non seguite da ricovero - da IRCCS privati e Policlinici privati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</si>
  <si>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</si>
  <si>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</si>
  <si>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</si>
  <si>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</si>
  <si>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</si>
  <si>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</si>
  <si>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</si>
  <si>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</si>
  <si>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</si>
  <si>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</si>
  <si>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</si>
  <si>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</si>
  <si>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</si>
  <si>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- da privato per cittadini non residenti - Extraregione (mobilità attiva in compensazione)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</si>
  <si>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</si>
  <si>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</si>
  <si>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</si>
  <si>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Acquisti servizi sanitari per assistenza riabilitativa</t>
  </si>
  <si>
    <t>BA0640</t>
  </si>
  <si>
    <t>BA0650</t>
  </si>
  <si>
    <t>BA0660</t>
  </si>
  <si>
    <t>- da pubblico (Extraregione) non soggetti a compensazione</t>
  </si>
  <si>
    <t>BA0670</t>
  </si>
  <si>
    <t>- da privato (intraregionale)</t>
  </si>
  <si>
    <t>BA0680</t>
  </si>
  <si>
    <t>Assistenza riabilitativa ex art.26 L.833/78 - in regime di ricovero</t>
  </si>
  <si>
    <t>Assistenza riabilitativa ex art.26 L.833/78 - in regime ambulatoriale</t>
  </si>
  <si>
    <t>- da privato (extraregionale)</t>
  </si>
  <si>
    <t>BA0690</t>
  </si>
  <si>
    <t>Acquisti servizi sanitari per assistenza integrativa</t>
  </si>
  <si>
    <t>BA0700</t>
  </si>
  <si>
    <t xml:space="preserve">  da pubblico (Aziende sanitarie pubbliche della Regione)</t>
  </si>
  <si>
    <t>BA0710</t>
  </si>
  <si>
    <t>BA0720</t>
  </si>
  <si>
    <t>BA0730</t>
  </si>
  <si>
    <t>- da privato - AFIR</t>
  </si>
  <si>
    <t>BA0740</t>
  </si>
  <si>
    <t>AFIR farmacie convenzionate</t>
  </si>
  <si>
    <t>Fornitura ausilii per incontinenti</t>
  </si>
  <si>
    <t>Ossigeno terapia domiciliare</t>
  </si>
  <si>
    <t>AFIR altro</t>
  </si>
  <si>
    <t>Acquisti servizi sanitari per assistenza protesica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</si>
  <si>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</si>
  <si>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</si>
  <si>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</si>
  <si>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</si>
  <si>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</si>
  <si>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</si>
  <si>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Acquisti servizi sanitari per assistenza ospedaliera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</si>
  <si>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</si>
  <si>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</si>
  <si>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</si>
  <si>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</si>
  <si>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</si>
  <si>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</si>
  <si>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</si>
  <si>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</si>
  <si>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</si>
  <si>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</si>
  <si>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</si>
  <si>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</si>
  <si>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</si>
  <si>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</si>
  <si>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</si>
  <si>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</si>
  <si>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</si>
  <si>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</si>
  <si>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Acquisto prestazioni di psichiatria residenziale e semiresidenziale</t>
  </si>
  <si>
    <t>BA0900</t>
  </si>
  <si>
    <t>BA0910</t>
  </si>
  <si>
    <t>BA0920</t>
  </si>
  <si>
    <t>- da pubblico (Extraregione) - non soggette a compensazione</t>
  </si>
  <si>
    <t>BA0930</t>
  </si>
  <si>
    <t>BA0940</t>
  </si>
  <si>
    <t>BA0950</t>
  </si>
  <si>
    <t>Acquisto prestazioni di distribuzione farmaci File F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</si>
  <si>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</si>
  <si>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</si>
  <si>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</si>
  <si>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</si>
  <si>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</si>
  <si>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</si>
  <si>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</si>
  <si>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Compenso distribuzione per conto (DPC)</t>
  </si>
  <si>
    <t>Altro</t>
  </si>
  <si>
    <t>BA1010</t>
  </si>
  <si>
    <t>BA1020</t>
  </si>
  <si>
    <t>Acquisto prestazioni termali in convenzione</t>
  </si>
  <si>
    <t>BA1030</t>
  </si>
  <si>
    <t>BA1040</t>
  </si>
  <si>
    <t>BA1050</t>
  </si>
  <si>
    <t>BA1060</t>
  </si>
  <si>
    <t>BA1070</t>
  </si>
  <si>
    <t>BA1080</t>
  </si>
  <si>
    <t>Acquisto prestazioni di trasporto sanitario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</si>
  <si>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</si>
  <si>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</si>
  <si>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</si>
  <si>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</si>
  <si>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</si>
  <si>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</si>
  <si>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</si>
  <si>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</si>
  <si>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</si>
  <si>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Acquisto prestazioni Socio-Sanitarie a rilevanza sanitaria</t>
  </si>
  <si>
    <t>BA1140</t>
  </si>
  <si>
    <t>BA1150</t>
  </si>
  <si>
    <t>Assistenza domiciliare integrata (ADI)</t>
  </si>
  <si>
    <t>BA1151</t>
  </si>
  <si>
    <t xml:space="preserve"> Altre prestazioni socio-sanitarie a rilevanza sanitaria</t>
  </si>
  <si>
    <t>BA1152</t>
  </si>
  <si>
    <t>- da pubblico (altri soggetti pubblici della Regione)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</si>
  <si>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</si>
  <si>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</si>
  <si>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</si>
  <si>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</si>
  <si>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</si>
  <si>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 xml:space="preserve"> - da pubblico  (Extraregione) - Acquisto di Altre prestazioni sociosanitarie a rilevanza sanitaria erogate a soggetti pubblici Extraregione</t>
  </si>
  <si>
    <t>BA1161</t>
  </si>
  <si>
    <t>- da pubblico (Extraregione) non soggette a compensazione</t>
  </si>
  <si>
    <t>BA1170</t>
  </si>
  <si>
    <t>BA1180</t>
  </si>
  <si>
    <t>Conv. per ass. ostetrica ed infermieristica</t>
  </si>
  <si>
    <t>Conv. per ass. domiciliare -ADI</t>
  </si>
  <si>
    <t>Assist. riabilitativa residenziale e integrativa territoriale per tossicodipendenti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</si>
  <si>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</si>
  <si>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</si>
  <si>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</si>
  <si>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</si>
  <si>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Compartecipazione al personale per att. libero-prof. (intramoenia)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</si>
  <si>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</si>
  <si>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</si>
  <si>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</si>
  <si>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</si>
  <si>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</si>
  <si>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</si>
  <si>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</si>
  <si>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Compartecipazione al personale per att. libero professionale intramoenia - Consulenze (ex art. 55 c.1 lett. c), d) ed ex Art. 57-58)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</si>
  <si>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</si>
  <si>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</si>
  <si>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</si>
  <si>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</si>
  <si>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Oneri su compartecipazione al  personale per att. libero  professionale intramoenia - Altro</t>
  </si>
  <si>
    <t>Compartecipazione al personale per att. libero professionale intramoenia - Consulenze (ex art. 55 c.1 lett. c), d) ed ex Art. 57-58) (Aziende sanitarie pubbliche della Regione)</t>
  </si>
  <si>
    <t>BA1250</t>
  </si>
  <si>
    <t>Compartecipazione al personale per att. libero professionale intramoenia - Altro</t>
  </si>
  <si>
    <t>BA1260</t>
  </si>
  <si>
    <t>Consulenze a favore di terzi, rimborsate Dirigenza ruolo professionale</t>
  </si>
  <si>
    <t xml:space="preserve">Consulenze a favore di terzi, rimborsate Dirigenza ruolo tecnico </t>
  </si>
  <si>
    <t xml:space="preserve">Consulenze a favore di terzi, rimborsate Dirigenza ruolo amministrativo 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</si>
  <si>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</si>
  <si>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</si>
  <si>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</si>
  <si>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 xml:space="preserve">Consulenze a favore di terzi, rimborsate Comparto ruolo amministrativo </t>
  </si>
  <si>
    <t>Personale di supporto diretto e indiretto</t>
  </si>
  <si>
    <t>Quota di perequazione</t>
  </si>
  <si>
    <t>Compartecipazione al personale per att. libero  professionale intramoenia - Altro (Aziende sanitarie pubbliche della Regione)</t>
  </si>
  <si>
    <t>BA1270</t>
  </si>
  <si>
    <t>Rimborsi, assegni e contributi sanitari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</si>
  <si>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</si>
  <si>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</si>
  <si>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</si>
  <si>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</si>
  <si>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</si>
  <si>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</si>
  <si>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</si>
  <si>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</si>
  <si>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</si>
  <si>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</si>
  <si>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</si>
  <si>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</si>
  <si>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</si>
  <si>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</si>
  <si>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</si>
  <si>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</si>
  <si>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</si>
  <si>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</si>
  <si>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</si>
  <si>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</si>
  <si>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Rimborsi, assegni e contributi v/Aziende sanitarie pubbliche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</si>
  <si>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</si>
  <si>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</si>
  <si>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</si>
  <si>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</si>
  <si>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</si>
  <si>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Consulenze, Collaborazioni,  Interinale e altre prestazioni di lavoro sanitarie e sociosanitarie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</si>
  <si>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</si>
  <si>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</si>
  <si>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</si>
  <si>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</si>
  <si>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</si>
  <si>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Consulenze, Collaborazioni,  Interinale e altre prestazioni di lavoro sanitarie e socios. da privato</t>
  </si>
  <si>
    <t>BA1380</t>
  </si>
  <si>
    <t>Consulenze sanitarie da privato - articolo 55, comma 2, CCNL 8 giugno 2000</t>
  </si>
  <si>
    <t>BA1390</t>
  </si>
  <si>
    <t>Altre consulenze sanitarie e sociosanitarie da privato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</si>
  <si>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</si>
  <si>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</si>
  <si>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</si>
  <si>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</si>
  <si>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Collaborazioni coordinate e continuative sanitarie e socios.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</si>
  <si>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</si>
  <si>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</si>
  <si>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</si>
  <si>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</si>
  <si>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</si>
  <si>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 xml:space="preserve">Indennità a personale universitario - area sanitaria </t>
  </si>
  <si>
    <t>BA1420</t>
  </si>
  <si>
    <t>Indennità personale universitario (De Maria)</t>
  </si>
  <si>
    <t xml:space="preserve">Lavoro interinale - area sanitaria </t>
  </si>
  <si>
    <t>BA1430</t>
  </si>
  <si>
    <t xml:space="preserve">Altre collaborazioni e prestazioni di lavoro - area sanitaria 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</si>
  <si>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</si>
  <si>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</si>
  <si>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</si>
  <si>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</si>
  <si>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</si>
  <si>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</si>
  <si>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</si>
  <si>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</si>
  <si>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</si>
  <si>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 xml:space="preserve">Oneri sociali su altre collaborazioni e prestazioni di lavoro - area sanitaria </t>
  </si>
  <si>
    <t>Rimborso oneri stipendiali del personale sanitario in comando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</si>
  <si>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</si>
  <si>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</si>
  <si>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</si>
  <si>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</si>
  <si>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</si>
  <si>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</si>
  <si>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</si>
  <si>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Altri servizi sanitari e sociosanitari a rilevanza sanitaria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</si>
  <si>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</si>
  <si>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</si>
  <si>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</si>
  <si>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</si>
  <si>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</si>
  <si>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</si>
  <si>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</si>
  <si>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</si>
  <si>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</si>
  <si>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</si>
  <si>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</si>
  <si>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</si>
  <si>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</si>
  <si>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</si>
  <si>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</si>
  <si>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</si>
  <si>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</si>
  <si>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</si>
  <si>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</si>
  <si>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 xml:space="preserve">Servizi non sanitari </t>
  </si>
  <si>
    <t>BA1570</t>
  </si>
  <si>
    <t>Lavanderia</t>
  </si>
  <si>
    <t>BA1580</t>
  </si>
  <si>
    <t>Pulizia</t>
  </si>
  <si>
    <t>BA1590</t>
  </si>
  <si>
    <t>Mensa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</si>
  <si>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</si>
  <si>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</si>
  <si>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</si>
  <si>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</si>
  <si>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</si>
  <si>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</si>
  <si>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</si>
  <si>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Servizi di assistenza informatica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</si>
  <si>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</si>
  <si>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</si>
  <si>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</si>
  <si>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</si>
  <si>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</si>
  <si>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</si>
  <si>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</si>
  <si>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</si>
  <si>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Utenze telefoniche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</si>
  <si>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</si>
  <si>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</si>
  <si>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</si>
  <si>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</si>
  <si>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</si>
  <si>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</si>
  <si>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</si>
  <si>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</si>
  <si>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</si>
  <si>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</si>
  <si>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</si>
  <si>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Premi di assicurazione</t>
  </si>
  <si>
    <t>BA1680</t>
  </si>
  <si>
    <t xml:space="preserve">Premi di assicurazione - R.C. Professionale </t>
  </si>
  <si>
    <t>BA1690</t>
  </si>
  <si>
    <t>Premi di assicurazione - Altri premi assicurativi</t>
  </si>
  <si>
    <t>BA1700</t>
  </si>
  <si>
    <t>Altri servizi non sanitari</t>
  </si>
  <si>
    <t>BA1710</t>
  </si>
  <si>
    <t>Altri servizi non sanitari da pubblico (Aziende sanitarie pubbliche della Regione)</t>
  </si>
  <si>
    <t>BA1720</t>
  </si>
  <si>
    <t>Altri servizi non sanitari da altri soggetti pubblici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</si>
  <si>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</si>
  <si>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</si>
  <si>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</si>
  <si>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</si>
  <si>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</si>
  <si>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</si>
  <si>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</si>
  <si>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</si>
  <si>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</si>
  <si>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</si>
  <si>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</si>
  <si>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</si>
  <si>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</si>
  <si>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</si>
  <si>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</si>
  <si>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</si>
  <si>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</si>
  <si>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</si>
  <si>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</si>
  <si>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Consulenze, Collaborazioni, Interinale e altre prestazioni di lavoro non sanitarie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</si>
  <si>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</si>
  <si>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</si>
  <si>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</si>
  <si>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</si>
  <si>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</si>
  <si>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Consulenze, Collaborazioni, Interinale e altre prestazioni di lavoro non sanitarie da privato</t>
  </si>
  <si>
    <t>BA1780</t>
  </si>
  <si>
    <t>Consulenze non sanitarie da privato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</si>
  <si>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</si>
  <si>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</si>
  <si>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</si>
  <si>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</si>
  <si>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</si>
  <si>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</si>
  <si>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</si>
  <si>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</si>
  <si>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 xml:space="preserve">Indennità a personale universitario - area non sanitaria </t>
  </si>
  <si>
    <t>BA1810</t>
  </si>
  <si>
    <t xml:space="preserve">Lavoro interinale - area non sanitaria </t>
  </si>
  <si>
    <t>BA1820</t>
  </si>
  <si>
    <t xml:space="preserve">Altre collaborazioni e prestazioni di lavoro - area non sanitaria 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</si>
  <si>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</si>
  <si>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</si>
  <si>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</si>
  <si>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</si>
  <si>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</si>
  <si>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Altre Consulenze non sanitarie da privato - in attuazione dell’art.79, comma 1 sexies lettera c), del D.L. 112/2008, convertito con legge 133/2008 e della legge 23 dicembre 2009 n. 191.</t>
  </si>
  <si>
    <t>BA1831</t>
  </si>
  <si>
    <t>Rimborso oneri stipendiali del personale non sanitario in comando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</si>
  <si>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</si>
  <si>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</si>
  <si>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</si>
  <si>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</si>
  <si>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</si>
  <si>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</si>
  <si>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</si>
  <si>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Formazione (esternalizzata e non)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</si>
  <si>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</si>
  <si>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</si>
  <si>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</si>
  <si>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</si>
  <si>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</si>
  <si>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(ordinaria esternalizzata)</t>
  </si>
  <si>
    <t>Manutenzione e riparazione ai fabbricati e loro pertinenze</t>
  </si>
  <si>
    <t>BA1920</t>
  </si>
  <si>
    <t>Manutenzione e riparazione agli impianti e macchinari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</si>
  <si>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</si>
  <si>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</si>
  <si>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</si>
  <si>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</si>
  <si>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</si>
  <si>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</si>
  <si>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</si>
  <si>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</si>
  <si>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</si>
  <si>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</si>
  <si>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</si>
  <si>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</si>
  <si>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</si>
  <si>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</si>
  <si>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</si>
  <si>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</si>
  <si>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</si>
  <si>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Fitti passivi</t>
  </si>
  <si>
    <t>BA2000</t>
  </si>
  <si>
    <t>Locazioni passive</t>
  </si>
  <si>
    <t>Spese condominiali</t>
  </si>
  <si>
    <t>Canoni di noleggio</t>
  </si>
  <si>
    <t>BA2010</t>
  </si>
  <si>
    <t>Canoni di noleggio - area sanitaria</t>
  </si>
  <si>
    <t>BA2020</t>
  </si>
  <si>
    <t>Canoni di noleggio - area non sanitaria</t>
  </si>
  <si>
    <t>BA2030</t>
  </si>
  <si>
    <t>Canoni hardware e software</t>
  </si>
  <si>
    <t>Canoni fotocopiatrici</t>
  </si>
  <si>
    <t>Canoni noleggio automezzi</t>
  </si>
  <si>
    <t>Canoni noleggio altro</t>
  </si>
  <si>
    <t>Canoni di leasing</t>
  </si>
  <si>
    <t>BA2040</t>
  </si>
  <si>
    <t>Canoni di leasing - area sanitaria</t>
  </si>
  <si>
    <t>BA2050</t>
  </si>
  <si>
    <t>Canoni di leasing operativo</t>
  </si>
  <si>
    <t>Canoni di leasing finanziario</t>
  </si>
  <si>
    <t>Canoni di leasing - area non sanitaria</t>
  </si>
  <si>
    <t>BA2060</t>
  </si>
  <si>
    <t>Canoni di project financing</t>
  </si>
  <si>
    <t>BA2061</t>
  </si>
  <si>
    <t>Locazioni e noleggi da Aziende sanitarie pubbliche della Regione</t>
  </si>
  <si>
    <t>BA2070</t>
  </si>
  <si>
    <t>Personale del ruolo sanitario</t>
  </si>
  <si>
    <t>BA2090</t>
  </si>
  <si>
    <t>Costo del personale dirigente ruolo sanitario</t>
  </si>
  <si>
    <t>BA2100</t>
  </si>
  <si>
    <t>Costo del personale dirigente medico</t>
  </si>
  <si>
    <t>BA2110</t>
  </si>
  <si>
    <t>Costo del personale dirigente medico - tempo indeterminato</t>
  </si>
  <si>
    <t>BA2120</t>
  </si>
  <si>
    <t>Voci di costo a carattere stipendiale</t>
  </si>
  <si>
    <t>Retribuzione di posizione</t>
  </si>
  <si>
    <t>Indennità di risultato:</t>
  </si>
  <si>
    <t>Indennità di risultato Dirigenza medica e veterinaria</t>
  </si>
  <si>
    <t>Indennità di risultato Dirigenza medica universitaria</t>
  </si>
  <si>
    <t>Altro trattamento accessorio:</t>
  </si>
  <si>
    <t>Competenze accessorie Dirigenza medica e veterinaria</t>
  </si>
  <si>
    <t>Competenze accessorie Dirigenza medica universitaria</t>
  </si>
  <si>
    <t>Altri oneri per il personale:</t>
  </si>
  <si>
    <t>Accantonamento al fondo per TFR dipendenti</t>
  </si>
  <si>
    <t>Accantonamento ai fondi integrativi pensione</t>
  </si>
  <si>
    <t>Altre competenze Dirigenza medica e veterinaria</t>
  </si>
  <si>
    <t>Altre competenze Dirigenza medica universitaria</t>
  </si>
  <si>
    <t>Oneri sociali su retribuzione:</t>
  </si>
  <si>
    <t>Oneri sociali Dirigenza medica e veterinaria</t>
  </si>
  <si>
    <t>Oneri sociali Dirigenza medica universitaria</t>
  </si>
  <si>
    <t>Costo del personale dirigente medico - tempo determinato</t>
  </si>
  <si>
    <t>BA2130</t>
  </si>
  <si>
    <t>Costo del personale dirigente medico - altro</t>
  </si>
  <si>
    <t>BA2140</t>
  </si>
  <si>
    <t>Costo del personale dirigente non medico</t>
  </si>
  <si>
    <t>BA2150</t>
  </si>
  <si>
    <t>Costo del personale dirigente non medico - tempo indeterminato</t>
  </si>
  <si>
    <t>BA2160</t>
  </si>
  <si>
    <t>Indennità di risultato</t>
  </si>
  <si>
    <t>Altro trattamento accessorio</t>
  </si>
  <si>
    <t>Altri oneri per il personale personale dirigente non medico:</t>
  </si>
  <si>
    <t>Altre competenze personale dirigente non medico</t>
  </si>
  <si>
    <t>Oneri sociali su retribuzione</t>
  </si>
  <si>
    <t>Costo del personale dirigente non medico - tempo determinato</t>
  </si>
  <si>
    <t>BA2170</t>
  </si>
  <si>
    <t>BA2180</t>
  </si>
  <si>
    <t>Costo del personale comparto ruolo sanitario</t>
  </si>
  <si>
    <t>BA2190</t>
  </si>
  <si>
    <t>Costo del personale comparto ruolo sanitario - tempo indeterminato</t>
  </si>
  <si>
    <t>BA2200</t>
  </si>
  <si>
    <t>Straordinario</t>
  </si>
  <si>
    <t>Indennità personale</t>
  </si>
  <si>
    <t>Retribuzione per produttività personale</t>
  </si>
  <si>
    <t>Altri oneri per il personale</t>
  </si>
  <si>
    <t>Costo del personale comparto ruolo sanitario - tempo determinato</t>
  </si>
  <si>
    <t>BA2210</t>
  </si>
  <si>
    <t>Costo del personale comparto ruolo sanitario - altro</t>
  </si>
  <si>
    <t>BA2220</t>
  </si>
  <si>
    <t>Personale del ruolo professionale</t>
  </si>
  <si>
    <t>BA2230</t>
  </si>
  <si>
    <t>Costo del personale dirigente ruolo professionale</t>
  </si>
  <si>
    <t>BA2240</t>
  </si>
  <si>
    <t>Costo del personale dirigente ruolo professionale - tempo indeterminato</t>
  </si>
  <si>
    <t>BA2250</t>
  </si>
  <si>
    <t>Altre competenze personale dirigente ruolo professionale</t>
  </si>
  <si>
    <t>Costo del personale dirigente ruolo professionale - tempo determinato</t>
  </si>
  <si>
    <t>BA2260</t>
  </si>
  <si>
    <t>Costo del personale dirigente ruolo professionale - altro</t>
  </si>
  <si>
    <t>BA2270</t>
  </si>
  <si>
    <t>Costo del personale comparto ruolo professionale</t>
  </si>
  <si>
    <t>BA2280</t>
  </si>
  <si>
    <t>Costo del personale comparto ruolo professionale - tempo indeterminato</t>
  </si>
  <si>
    <t>BA2290</t>
  </si>
  <si>
    <t>Costo del personale comparto ruolo professionale - tempo determinato</t>
  </si>
  <si>
    <t>BA2300</t>
  </si>
  <si>
    <t>Costo del personale comparto ruolo professionale - altro</t>
  </si>
  <si>
    <t>BA2310</t>
  </si>
  <si>
    <t>Personale del ruolo tecnico</t>
  </si>
  <si>
    <t>BA2320</t>
  </si>
  <si>
    <t>Costo del personale dirigente ruolo tecnico</t>
  </si>
  <si>
    <t>BA2330</t>
  </si>
  <si>
    <t>Costo del personale dirigente ruolo tecnico - tempo indeterminato</t>
  </si>
  <si>
    <t>BA2340</t>
  </si>
  <si>
    <t>Altre competenze personale dirigente ruolo tecnico</t>
  </si>
  <si>
    <t>Costo del personale dirigente ruolo tecnico - tempo determinato</t>
  </si>
  <si>
    <t>BA2350</t>
  </si>
  <si>
    <t>Costo del personale dirigente ruolo tecnico - altro</t>
  </si>
  <si>
    <t>BA2360</t>
  </si>
  <si>
    <t>Costo del personale comparto ruolo tecnico</t>
  </si>
  <si>
    <t>BA2370</t>
  </si>
  <si>
    <t>Costo del personale comparto ruolo tecnico - tempo indeterminato</t>
  </si>
  <si>
    <t>BA2380</t>
  </si>
  <si>
    <t>Costo del personale comparto ruolo tecnico - tempo determinato</t>
  </si>
  <si>
    <t>BA2390</t>
  </si>
  <si>
    <t>Costo del personale comparto ruolo tecnico - altro</t>
  </si>
  <si>
    <t>BA2400</t>
  </si>
  <si>
    <t>Personale del ruolo amministrativo</t>
  </si>
  <si>
    <t>BA2410</t>
  </si>
  <si>
    <t>Costo del personale dirigente ruolo amministrativo</t>
  </si>
  <si>
    <t>BA2420</t>
  </si>
  <si>
    <t>Costo del personale dirigente ruolo amministrativo - tempo indeterminato</t>
  </si>
  <si>
    <t>BA2430</t>
  </si>
  <si>
    <t>Altre competenze personale dirigente ruolo amministrativo</t>
  </si>
  <si>
    <t>Costo del personale dirigente ruolo amministrativo - tempo determinato</t>
  </si>
  <si>
    <t>BA2440</t>
  </si>
  <si>
    <t>Costo del personale dirigente ruolo amministrativo - altro</t>
  </si>
  <si>
    <t>BA2450</t>
  </si>
  <si>
    <t>Costo del personale comparto ruolo amministrativo</t>
  </si>
  <si>
    <t>BA2460</t>
  </si>
  <si>
    <t>Costo del personale comparto ruolo amministrativo - tempo indeterminato</t>
  </si>
  <si>
    <t>BA2470</t>
  </si>
  <si>
    <t>Costo del personale comparto ruolo amministrativo - tempo determinato</t>
  </si>
  <si>
    <t>BA2480</t>
  </si>
  <si>
    <t>Costo del personale comparto ruolo amministrativo - altro</t>
  </si>
  <si>
    <t>BA2490</t>
  </si>
  <si>
    <t>BA2500</t>
  </si>
  <si>
    <t>Imposte e tasse (escluso IRAP e IRES)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</si>
  <si>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</si>
  <si>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</si>
  <si>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</si>
  <si>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</si>
  <si>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</si>
  <si>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</si>
  <si>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</si>
  <si>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</si>
  <si>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</si>
  <si>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</si>
  <si>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</si>
  <si>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</si>
  <si>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Indennità, rimborso spese e oneri sociali per gli Organi Direttivi e Collegio Sindacale</t>
  </si>
  <si>
    <t>BA2540</t>
  </si>
  <si>
    <t>Compensi agli organi direttivi e di indirizzo</t>
  </si>
  <si>
    <t>Indennità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</si>
  <si>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</si>
  <si>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</si>
  <si>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</si>
  <si>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</si>
  <si>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</si>
  <si>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</si>
  <si>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</si>
  <si>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</si>
  <si>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</si>
  <si>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</si>
  <si>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</si>
  <si>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</si>
  <si>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Ammortamenti delle immobilizzazioni immateriali</t>
  </si>
  <si>
    <t>BA2570</t>
  </si>
  <si>
    <t>Ammortamento Costi di impianto e ampliamento</t>
  </si>
  <si>
    <t>Ammortamento Costi di ricerca, sviluppo</t>
  </si>
  <si>
    <t xml:space="preserve">Ammortamento Diritti di brevetto e diritti di utilizzazione delle opere d'ingegno derivanti dall'attività di ricerca 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</si>
  <si>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</si>
  <si>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</si>
  <si>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</si>
  <si>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</si>
  <si>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</si>
  <si>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Ammortamenti delle immobilizzazioni materiali</t>
  </si>
  <si>
    <t>BA2580</t>
  </si>
  <si>
    <t>Ammortamento dei fabbricati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</si>
  <si>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</si>
  <si>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</si>
  <si>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</si>
  <si>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</si>
  <si>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</si>
  <si>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Ammortamenti delle altre immobilizzazioni materiali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</si>
  <si>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</si>
  <si>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</si>
  <si>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</si>
  <si>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</si>
  <si>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</si>
  <si>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</si>
  <si>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Svalutazione delle immobilizzazioni e dei crediti</t>
  </si>
  <si>
    <t>BA2630</t>
  </si>
  <si>
    <t>Svalutazione delle immobilizzazioni immateriali e materiali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</si>
  <si>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</si>
  <si>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</si>
  <si>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</si>
  <si>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</si>
  <si>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</si>
  <si>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</si>
  <si>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</si>
  <si>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</si>
  <si>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</si>
  <si>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</si>
  <si>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</si>
  <si>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</si>
  <si>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</si>
  <si>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</si>
  <si>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 xml:space="preserve">Svalutazione automezzi </t>
  </si>
  <si>
    <t>Svalutazione oggetti d'arte</t>
  </si>
  <si>
    <t>Svalutazione altre immobilizzazioni materiali</t>
  </si>
  <si>
    <t>Svalutazione dei crediti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</si>
  <si>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</si>
  <si>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</si>
  <si>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</si>
  <si>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</si>
  <si>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</si>
  <si>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</si>
  <si>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</si>
  <si>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</si>
  <si>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</si>
  <si>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</si>
  <si>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</si>
  <si>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</si>
  <si>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</si>
  <si>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</si>
  <si>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</si>
  <si>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 xml:space="preserve">Svalutazione Crediti v/Stato per ricerca - altre Amministrazioni centrali 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</si>
  <si>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</si>
  <si>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</si>
  <si>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</si>
  <si>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</si>
  <si>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</si>
  <si>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</si>
  <si>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</si>
  <si>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</si>
  <si>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</si>
  <si>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</si>
  <si>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</si>
  <si>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</si>
  <si>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</si>
  <si>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</si>
  <si>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</si>
  <si>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</si>
  <si>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</si>
  <si>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</si>
  <si>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 Crediti v/Aziende sanitarie pubbliche della Regione - per mobilità in compensazione</t>
  </si>
  <si>
    <t>Svalutazione  Crediti v/Aziende sanitarie pubbliche della Regione - per mobilità non in compensazione</t>
  </si>
  <si>
    <t>Svalutazione  Crediti v/Aziende sanitarie pubbliche della Regione - per altre prestazioni</t>
  </si>
  <si>
    <t>Svalutazione Crediti v/Aziende sanitarie pubbliche della Regione - acconto quota FSR da distribuire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</si>
  <si>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</si>
  <si>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</si>
  <si>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</si>
  <si>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</si>
  <si>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</si>
  <si>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</si>
  <si>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</si>
  <si>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</si>
  <si>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</si>
  <si>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</si>
  <si>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</si>
  <si>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Variazione rimanenze sanitarie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</si>
  <si>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</si>
  <si>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</si>
  <si>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</si>
  <si>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</si>
  <si>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</si>
  <si>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</si>
  <si>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</si>
  <si>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</si>
  <si>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</si>
  <si>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Variazione rimanenze non sanitarie</t>
  </si>
  <si>
    <t>BA2680</t>
  </si>
  <si>
    <t>BA2681</t>
  </si>
  <si>
    <t>BA2682</t>
  </si>
  <si>
    <t>BA2683</t>
  </si>
  <si>
    <t>BA2684</t>
  </si>
  <si>
    <t>BA2685</t>
  </si>
  <si>
    <t>BA2686</t>
  </si>
  <si>
    <t>Accantonamenti dell’esercizio</t>
  </si>
  <si>
    <t>BA2690</t>
  </si>
  <si>
    <t>Accantonamenti per rischi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</si>
  <si>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</si>
  <si>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</si>
  <si>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</si>
  <si>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</si>
  <si>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</si>
  <si>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</si>
  <si>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</si>
  <si>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</si>
  <si>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</si>
  <si>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</si>
  <si>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</si>
  <si>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</si>
  <si>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</si>
  <si>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</si>
  <si>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</si>
  <si>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</si>
  <si>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</si>
  <si>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Accantonamenti per premio di operosità (SUMAI)</t>
  </si>
  <si>
    <t>BA2760</t>
  </si>
  <si>
    <t>Accantonamento al fondo SUMAI - Specialisti ambulatoriali</t>
  </si>
  <si>
    <t>Accantonamento al fondo SUMAI - altre professioni</t>
  </si>
  <si>
    <t>Accantonamenti per quote inutilizzate di contributi vincolati</t>
  </si>
  <si>
    <t>BA2770</t>
  </si>
  <si>
    <t xml:space="preserve"> Accantonamenti per quote inutilizzate contributi da Regione e Prov. Aut. per quota F.S. indistinto finalizzato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</si>
  <si>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</si>
  <si>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</si>
  <si>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</si>
  <si>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</si>
  <si>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</si>
  <si>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</si>
  <si>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</si>
  <si>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Accantonamenti per quote inutilizzate contributi vincolati da privati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</si>
  <si>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</si>
  <si>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</si>
  <si>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</si>
  <si>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</si>
  <si>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</si>
  <si>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</si>
  <si>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</si>
  <si>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</si>
  <si>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</si>
  <si>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</si>
  <si>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</si>
  <si>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</si>
  <si>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</si>
  <si>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</si>
  <si>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</si>
  <si>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</si>
  <si>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</si>
  <si>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</si>
  <si>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</si>
  <si>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</si>
  <si>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</si>
  <si>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</si>
  <si>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</si>
  <si>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</si>
  <si>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</si>
  <si>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</si>
  <si>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Interessi passivi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</si>
  <si>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</si>
  <si>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</si>
  <si>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</si>
  <si>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</si>
  <si>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</si>
  <si>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</si>
  <si>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</si>
  <si>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</si>
  <si>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</si>
  <si>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</si>
  <si>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</si>
  <si>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</si>
  <si>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</si>
  <si>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</si>
  <si>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</si>
  <si>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</si>
  <si>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</si>
  <si>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</si>
  <si>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</si>
  <si>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</si>
  <si>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</si>
  <si>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</si>
  <si>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</si>
  <si>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Sopravvenienze passive</t>
  </si>
  <si>
    <t>EA0310</t>
  </si>
  <si>
    <t>Sopravvenienze passive v/Aziende sanitarie pubbliche della Regione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</si>
  <si>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</si>
  <si>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</si>
  <si>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</si>
  <si>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</si>
  <si>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</si>
  <si>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Sopravvenienze passive v/terzi</t>
  </si>
  <si>
    <t>EA0350</t>
  </si>
  <si>
    <t>Sopravvenienze passive v/terzi relative alla mobilità extraregionale</t>
  </si>
  <si>
    <t>EA0360</t>
  </si>
  <si>
    <t>Sopravvenienze passive v/terzi relative al personale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</si>
  <si>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</si>
  <si>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</si>
  <si>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</si>
  <si>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</si>
  <si>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</si>
  <si>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</si>
  <si>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</si>
  <si>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</si>
  <si>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</si>
  <si>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</si>
  <si>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</si>
  <si>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</si>
  <si>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</si>
  <si>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</si>
  <si>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</si>
  <si>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</si>
  <si>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</si>
  <si>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Insussistenze passive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</si>
  <si>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</si>
  <si>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</si>
  <si>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</si>
  <si>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</si>
  <si>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</si>
  <si>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Insussistenze passive v/terzi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</si>
  <si>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</si>
  <si>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</si>
  <si>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</si>
  <si>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</si>
  <si>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</si>
  <si>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</si>
  <si>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</si>
  <si>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</si>
  <si>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</si>
  <si>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</si>
  <si>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</si>
  <si>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</si>
  <si>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</si>
  <si>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</si>
  <si>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</si>
  <si>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</si>
  <si>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</si>
  <si>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</si>
  <si>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</si>
  <si>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</si>
  <si>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</si>
  <si>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</si>
  <si>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</si>
  <si>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</si>
  <si>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</si>
  <si>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</si>
  <si>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</si>
  <si>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</si>
  <si>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</si>
  <si>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</si>
  <si>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</si>
  <si>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</si>
  <si>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</si>
  <si>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</si>
  <si>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</si>
  <si>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</si>
  <si>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</si>
  <si>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</si>
  <si>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ENTE SSN</t>
  </si>
  <si>
    <t>CONSUNTIVO</t>
  </si>
  <si>
    <t>APPROVAZIONE BILANCIO DA PARTE DEL COLLEGIO SINDACALE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</si>
  <si>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</si>
  <si>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</si>
  <si>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</si>
  <si>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</si>
  <si>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</si>
  <si>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</si>
  <si>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</si>
  <si>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</si>
  <si>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</si>
  <si>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</si>
  <si>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</si>
  <si>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</si>
  <si>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</si>
  <si>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</si>
  <si>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</si>
  <si>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</si>
  <si>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</si>
  <si>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</si>
  <si>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</si>
  <si>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</si>
  <si>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</si>
  <si>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</si>
  <si>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</si>
  <si>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</si>
  <si>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</si>
  <si>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</si>
  <si>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</si>
  <si>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</si>
  <si>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</si>
  <si>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</si>
  <si>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</si>
  <si>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</si>
  <si>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</si>
  <si>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</si>
  <si>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</si>
  <si>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</si>
  <si>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</si>
  <si>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</si>
  <si>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</si>
  <si>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</si>
  <si>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</si>
  <si>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</si>
  <si>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</si>
  <si>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</si>
  <si>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</si>
  <si>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</si>
  <si>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</si>
  <si>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</si>
  <si>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</si>
  <si>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</si>
  <si>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</si>
  <si>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</si>
  <si>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</si>
  <si>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</si>
  <si>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</si>
  <si>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</si>
  <si>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</si>
  <si>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</si>
  <si>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</si>
  <si>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</si>
  <si>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</si>
  <si>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</si>
  <si>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</si>
  <si>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</si>
  <si>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</si>
  <si>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</si>
  <si>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</si>
  <si>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</si>
  <si>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</si>
  <si>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</si>
  <si>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</si>
  <si>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</si>
  <si>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</si>
  <si>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</si>
  <si>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</si>
  <si>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</si>
  <si>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</si>
  <si>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</si>
  <si>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</si>
  <si>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</si>
  <si>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</si>
  <si>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</si>
  <si>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</si>
  <si>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</si>
  <si>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</si>
  <si>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</si>
  <si>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</si>
  <si>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</si>
  <si>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</si>
  <si>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</si>
  <si>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</si>
  <si>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</si>
  <si>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</si>
  <si>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</si>
  <si>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</si>
  <si>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</si>
  <si>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</si>
  <si>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</si>
  <si>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</si>
  <si>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</si>
  <si>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</si>
  <si>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</si>
  <si>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</si>
  <si>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</si>
  <si>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</si>
  <si>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</si>
  <si>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</si>
  <si>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</si>
  <si>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</si>
  <si>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</si>
  <si>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</si>
  <si>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</si>
  <si>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</si>
  <si>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</si>
  <si>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</si>
  <si>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</si>
  <si>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</si>
  <si>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</si>
  <si>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</si>
  <si>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</si>
  <si>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</si>
  <si>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</si>
  <si>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</si>
  <si>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</si>
  <si>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</si>
  <si>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</si>
  <si>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</si>
  <si>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</si>
  <si>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</si>
  <si>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</si>
  <si>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</si>
  <si>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</si>
  <si>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</si>
  <si>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</si>
  <si>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</si>
  <si>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</si>
  <si>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</si>
  <si>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</si>
  <si>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</si>
  <si>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</si>
  <si>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</si>
  <si>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</si>
  <si>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</si>
  <si>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</si>
  <si>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</si>
  <si>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</si>
  <si>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</si>
  <si>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</si>
  <si>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</si>
  <si>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</si>
  <si>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</si>
  <si>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</si>
  <si>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</si>
  <si>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</si>
  <si>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</si>
  <si>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</si>
  <si>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</si>
  <si>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</si>
  <si>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</si>
  <si>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</si>
  <si>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</si>
  <si>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</si>
  <si>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</si>
  <si>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</si>
  <si>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</si>
  <si>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</si>
  <si>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</si>
  <si>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</si>
  <si>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</si>
  <si>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</si>
  <si>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</si>
  <si>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</si>
  <si>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</si>
  <si>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</si>
  <si>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</si>
  <si>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</si>
  <si>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</si>
  <si>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</si>
  <si>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</si>
  <si>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</si>
  <si>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</si>
  <si>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</si>
  <si>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</si>
  <si>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</si>
  <si>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</si>
  <si>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</si>
  <si>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</si>
  <si>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</si>
  <si>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</si>
  <si>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</si>
  <si>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</si>
  <si>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</si>
  <si>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</si>
  <si>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</si>
  <si>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</si>
  <si>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</si>
  <si>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</si>
  <si>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</si>
  <si>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</si>
  <si>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</si>
  <si>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</si>
  <si>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</si>
  <si>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</si>
  <si>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</si>
  <si>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</si>
  <si>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</si>
  <si>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</si>
  <si>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</si>
  <si>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</si>
  <si>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</si>
  <si>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</si>
  <si>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</si>
  <si>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</si>
  <si>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</si>
  <si>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</si>
  <si>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</si>
  <si>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</si>
  <si>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</si>
  <si>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</si>
  <si>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</si>
  <si>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</si>
  <si>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</si>
  <si>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</si>
  <si>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</si>
  <si>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</si>
  <si>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</si>
  <si>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</si>
  <si>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</si>
  <si>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</si>
  <si>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</si>
  <si>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</si>
  <si>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</si>
  <si>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</si>
  <si>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</si>
  <si>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</si>
  <si>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</si>
  <si>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</si>
  <si>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</si>
  <si>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</si>
  <si>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</si>
  <si>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</si>
  <si>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</si>
  <si>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</si>
  <si>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</si>
  <si>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</si>
  <si>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</si>
  <si>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</si>
  <si>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</si>
  <si>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</si>
  <si>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</si>
  <si>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</si>
  <si>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</si>
  <si>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</si>
  <si>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</si>
  <si>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</si>
  <si>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</si>
  <si>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</si>
  <si>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</si>
  <si>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</si>
  <si>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</si>
  <si>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</si>
  <si>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</si>
  <si>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</si>
  <si>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</si>
  <si>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</si>
  <si>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</si>
  <si>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</si>
  <si>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</si>
  <si>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</si>
  <si>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</si>
  <si>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</si>
  <si>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</si>
  <si>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</si>
  <si>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</si>
  <si>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</si>
  <si>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</si>
  <si>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</si>
  <si>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</si>
  <si>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</si>
  <si>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</si>
  <si>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</si>
  <si>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</si>
  <si>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</si>
  <si>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</si>
  <si>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</si>
  <si>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</si>
  <si>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</si>
  <si>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</si>
  <si>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</si>
  <si>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</si>
  <si>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</si>
  <si>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</si>
  <si>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</si>
  <si>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</si>
  <si>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</si>
  <si>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</si>
  <si>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</si>
  <si>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</si>
  <si>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</si>
  <si>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</si>
  <si>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</si>
  <si>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</si>
  <si>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</si>
  <si>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</si>
  <si>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</si>
  <si>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</si>
  <si>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</si>
  <si>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</si>
  <si>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</si>
  <si>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</si>
  <si>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</si>
  <si>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</si>
  <si>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</si>
  <si>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</si>
  <si>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</si>
  <si>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</si>
  <si>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</si>
  <si>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</si>
  <si>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</si>
  <si>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</si>
  <si>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</si>
  <si>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</si>
  <si>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</si>
  <si>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</si>
  <si>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</si>
  <si>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</si>
  <si>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</si>
  <si>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</si>
  <si>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</si>
  <si>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</si>
  <si>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</si>
  <si>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</si>
  <si>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</si>
  <si>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</si>
  <si>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</si>
  <si>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</si>
  <si>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</si>
  <si>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</si>
  <si>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</si>
  <si>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</si>
  <si>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</si>
  <si>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</si>
  <si>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</si>
  <si>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</si>
  <si>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</si>
  <si>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</si>
  <si>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</si>
  <si>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</si>
  <si>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</si>
  <si>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</si>
  <si>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</si>
  <si>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</si>
  <si>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</si>
  <si>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</si>
  <si>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</si>
  <si>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</si>
  <si>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</si>
  <si>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</si>
  <si>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</si>
  <si>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</si>
  <si>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</si>
  <si>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</si>
  <si>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</si>
  <si>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</si>
  <si>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</si>
  <si>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</si>
  <si>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</si>
  <si>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</si>
  <si>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</si>
  <si>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</si>
  <si>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</si>
  <si>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</si>
  <si>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</si>
  <si>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</si>
  <si>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</si>
  <si>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</si>
  <si>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</si>
  <si>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</si>
  <si>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</si>
  <si>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</si>
  <si>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</si>
  <si>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</si>
  <si>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</si>
  <si>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</si>
  <si>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</si>
  <si>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</si>
  <si>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</si>
  <si>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</si>
  <si>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</si>
  <si>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</si>
  <si>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</si>
  <si>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</si>
  <si>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</si>
  <si>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</si>
  <si>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</si>
  <si>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</si>
  <si>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</si>
  <si>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</si>
  <si>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</si>
  <si>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</si>
  <si>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</si>
  <si>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</si>
  <si>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</si>
  <si>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</si>
  <si>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</si>
  <si>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</si>
  <si>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</si>
  <si>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</si>
  <si>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</si>
  <si>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</si>
  <si>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</si>
  <si>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</si>
  <si>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</si>
  <si>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</si>
  <si>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</si>
  <si>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</si>
  <si>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</si>
  <si>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</si>
  <si>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</si>
  <si>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</si>
  <si>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</si>
  <si>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</si>
  <si>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</si>
  <si>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</si>
  <si>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</si>
  <si>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</si>
  <si>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</si>
  <si>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</si>
  <si>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</si>
  <si>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</si>
  <si>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</si>
  <si>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</si>
  <si>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</si>
  <si>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</si>
  <si>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</si>
  <si>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</si>
  <si>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</si>
  <si>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</si>
  <si>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</si>
  <si>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</si>
  <si>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</si>
  <si>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</si>
  <si>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</si>
  <si>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</si>
  <si>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</si>
  <si>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</si>
  <si>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</si>
  <si>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</si>
  <si>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</si>
  <si>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</si>
  <si>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</si>
  <si>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</si>
  <si>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</si>
  <si>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</si>
  <si>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</si>
  <si>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</si>
  <si>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</si>
  <si>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</si>
  <si>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</si>
  <si>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</si>
  <si>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</si>
  <si>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</si>
  <si>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</si>
  <si>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</si>
  <si>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</si>
  <si>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</si>
  <si>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</si>
  <si>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</si>
  <si>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</si>
  <si>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</si>
  <si>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</si>
  <si>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</si>
  <si>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</si>
  <si>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</si>
  <si>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</si>
  <si>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</si>
  <si>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</si>
  <si>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</si>
  <si>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</si>
  <si>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</si>
  <si>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</si>
  <si>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</si>
  <si>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</si>
  <si>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</si>
  <si>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</si>
  <si>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</si>
  <si>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</si>
  <si>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</si>
  <si>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</si>
  <si>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</si>
  <si>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</si>
  <si>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</si>
  <si>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</si>
  <si>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</si>
  <si>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</si>
  <si>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</si>
  <si>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</si>
  <si>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</si>
  <si>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</si>
  <si>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</si>
  <si>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</si>
  <si>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</si>
  <si>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</si>
  <si>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</si>
  <si>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</si>
  <si>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</si>
  <si>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</si>
  <si>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</si>
  <si>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</si>
  <si>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</si>
  <si>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</si>
  <si>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</si>
  <si>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</si>
  <si>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</si>
  <si>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</si>
  <si>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</si>
  <si>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</si>
  <si>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</si>
  <si>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</si>
  <si>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</si>
  <si>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</si>
  <si>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</si>
  <si>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</si>
  <si>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</si>
  <si>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</si>
  <si>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</si>
  <si>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</si>
  <si>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</si>
  <si>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</si>
  <si>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</si>
  <si>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</si>
  <si>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</si>
  <si>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</si>
  <si>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</si>
  <si>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</si>
  <si>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</si>
  <si>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</si>
  <si>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</si>
  <si>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</si>
  <si>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</si>
  <si>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</si>
  <si>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</si>
  <si>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</si>
  <si>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</si>
  <si>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</si>
  <si>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</si>
  <si>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</si>
  <si>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</si>
  <si>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</si>
  <si>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</si>
  <si>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</si>
  <si>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</si>
  <si>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</si>
  <si>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</si>
  <si>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</si>
  <si>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</si>
  <si>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</si>
  <si>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</si>
  <si>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</si>
  <si>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</si>
  <si>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</si>
  <si>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</si>
  <si>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</si>
  <si>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</si>
  <si>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</si>
  <si>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</si>
  <si>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</si>
  <si>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</si>
  <si>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</si>
  <si>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</si>
  <si>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</si>
  <si>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</si>
  <si>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</si>
  <si>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</si>
  <si>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</si>
  <si>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</si>
  <si>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</si>
  <si>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</si>
  <si>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</si>
  <si>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</si>
  <si>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</si>
  <si>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</si>
  <si>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</si>
  <si>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</si>
  <si>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</si>
  <si>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</si>
  <si>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</si>
  <si>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</si>
  <si>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Prestazioni di pronto soccorso non seguite da ricovero</t>
  </si>
  <si>
    <t>Finanziamento indistinto</t>
  </si>
  <si>
    <t>Funzioni</t>
  </si>
  <si>
    <t>Compartecipazione alla spesa per prestazioni sanitarie - Ticket sulle prestazioni di specialistica ambulatoriale e APA-PAC</t>
  </si>
  <si>
    <t>SCHEMA DI BILANCIO
Decreto interministeriale 20 marzo 2013</t>
  </si>
  <si>
    <t>(Centesimi di euro)</t>
  </si>
  <si>
    <t>Variazione
proiezione/preventivo</t>
  </si>
  <si>
    <t>Variazione
proiezione/consuntivo</t>
  </si>
  <si>
    <t xml:space="preserve">Altri beni e prodotti non sanitari 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</si>
  <si>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</si>
  <si>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</si>
  <si>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</si>
  <si>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</si>
  <si>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</si>
  <si>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</si>
  <si>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</si>
  <si>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</si>
  <si>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</si>
  <si>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</si>
  <si>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</si>
  <si>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</si>
  <si>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</si>
  <si>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</si>
  <si>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</si>
  <si>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</si>
  <si>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</si>
  <si>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</si>
  <si>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</si>
  <si>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</si>
  <si>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</si>
  <si>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</si>
  <si>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</si>
  <si>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</si>
  <si>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</si>
  <si>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</si>
  <si>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</si>
  <si>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</si>
  <si>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</si>
  <si>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</si>
  <si>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</si>
  <si>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</si>
  <si>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</si>
  <si>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</si>
  <si>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</si>
  <si>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</si>
  <si>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</si>
  <si>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</si>
  <si>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</si>
  <si>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</si>
  <si>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</si>
  <si>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</si>
  <si>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</si>
  <si>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</si>
  <si>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</si>
  <si>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</si>
  <si>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</si>
  <si>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</si>
  <si>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</si>
  <si>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</si>
  <si>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</si>
  <si>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</si>
  <si>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</si>
  <si>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</si>
  <si>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</si>
  <si>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</si>
  <si>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</si>
  <si>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</si>
  <si>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</si>
  <si>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</si>
  <si>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</si>
  <si>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</si>
  <si>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</si>
  <si>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</si>
  <si>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</si>
  <si>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</si>
  <si>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</si>
  <si>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</si>
  <si>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</si>
  <si>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</si>
  <si>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</si>
  <si>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</si>
  <si>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</si>
  <si>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</si>
  <si>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</si>
  <si>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</si>
  <si>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</si>
  <si>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</si>
  <si>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</si>
  <si>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</si>
  <si>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</si>
  <si>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</si>
  <si>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</si>
  <si>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</si>
  <si>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</si>
  <si>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</si>
  <si>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</si>
  <si>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</si>
  <si>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</si>
  <si>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</si>
  <si>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</si>
  <si>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</si>
  <si>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</si>
  <si>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</si>
  <si>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</si>
  <si>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</si>
  <si>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</si>
  <si>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</si>
  <si>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</si>
  <si>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</si>
  <si>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</si>
  <si>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</si>
  <si>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</si>
  <si>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</si>
  <si>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</si>
  <si>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</si>
  <si>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</si>
  <si>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r>
      <t xml:space="preserve">Contributi da Regione o Prov. Aut. (extra fondo) - Risorse aggiuntive da bilancio regionale a titolo di copertura </t>
    </r>
    <r>
      <rPr>
        <b/>
        <u/>
        <sz val="8"/>
        <rFont val="Calibri   "/>
      </rPr>
      <t>LEA</t>
    </r>
  </si>
  <si>
    <r>
      <t xml:space="preserve">Contributi da Regione o Prov. Aut. (extra fondo) - Risorse aggiuntive da bilancio regionale a titolo di copertura </t>
    </r>
    <r>
      <rPr>
        <b/>
        <u/>
        <sz val="8"/>
        <rFont val="Calibri   "/>
      </rPr>
      <t>extra LEA</t>
    </r>
  </si>
  <si>
    <r>
      <t xml:space="preserve">A.1.B.1.2)  Contributi da Regione o Prov. Aut. (extra fondo) - Risorse aggiuntive da bilancio regionale a titolo di copertura </t>
    </r>
    <r>
      <rPr>
        <u/>
        <sz val="9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</si>
  <si>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9"/>
        <rFont val="Tahoma"/>
        <family val="2"/>
      </rPr>
      <t>extra LEA</t>
    </r>
  </si>
  <si>
    <t>Colonna 3</t>
  </si>
  <si>
    <t>Colonna 4</t>
  </si>
  <si>
    <t>Regione Friuli Venezia Giulia</t>
  </si>
  <si>
    <t xml:space="preserve">SI </t>
  </si>
  <si>
    <t xml:space="preserve">NO  </t>
  </si>
  <si>
    <t xml:space="preserve"> CE</t>
  </si>
  <si>
    <t>BILANCIO  ECONOMICO PREVENTIVO</t>
  </si>
  <si>
    <t>2021</t>
  </si>
  <si>
    <t>Data ……………………</t>
  </si>
  <si>
    <t>Il Funzionario responsabile dell'area economico-finanziaria</t>
  </si>
  <si>
    <t>………………………………………………………………………..</t>
  </si>
  <si>
    <t>Variazione preventivo/preconsuntivo</t>
  </si>
  <si>
    <t>Colonna 1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</si>
  <si>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</si>
  <si>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</si>
  <si>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</si>
  <si>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</si>
  <si>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</si>
  <si>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</si>
  <si>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</si>
  <si>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</si>
  <si>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</si>
  <si>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</si>
  <si>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</si>
  <si>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</si>
  <si>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</si>
  <si>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</si>
  <si>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</si>
  <si>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</si>
  <si>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</si>
  <si>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</si>
  <si>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</si>
  <si>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</si>
  <si>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</si>
  <si>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</si>
  <si>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</si>
  <si>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</si>
  <si>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</si>
  <si>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</si>
  <si>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</si>
  <si>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</si>
  <si>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</si>
  <si>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</si>
  <si>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</si>
  <si>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</si>
  <si>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</si>
  <si>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</si>
  <si>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</si>
  <si>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</si>
  <si>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</si>
  <si>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</si>
  <si>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</si>
  <si>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</si>
  <si>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</si>
  <si>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</si>
  <si>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</si>
  <si>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</si>
  <si>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</si>
  <si>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</si>
  <si>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</si>
  <si>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</si>
  <si>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</si>
  <si>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</si>
  <si>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</si>
  <si>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</si>
  <si>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</si>
  <si>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</si>
  <si>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</si>
  <si>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</si>
  <si>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</si>
  <si>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</si>
  <si>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</si>
  <si>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</si>
  <si>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</si>
  <si>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</si>
  <si>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</si>
  <si>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</si>
  <si>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</si>
  <si>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</si>
  <si>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</si>
  <si>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</si>
  <si>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</si>
  <si>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</si>
  <si>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</si>
  <si>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</si>
  <si>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</si>
  <si>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</si>
  <si>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</si>
  <si>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</si>
  <si>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</si>
  <si>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</si>
  <si>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</si>
  <si>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</si>
  <si>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</si>
  <si>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</si>
  <si>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</si>
  <si>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</si>
  <si>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</si>
  <si>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</si>
  <si>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</si>
  <si>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</si>
  <si>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</si>
  <si>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</si>
  <si>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</si>
  <si>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</si>
  <si>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</si>
  <si>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</si>
  <si>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</si>
  <si>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</si>
  <si>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</si>
  <si>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</si>
  <si>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</si>
  <si>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</si>
  <si>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</si>
  <si>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</si>
  <si>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</si>
  <si>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</si>
  <si>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</si>
  <si>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</si>
  <si>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</si>
  <si>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</si>
  <si>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</si>
  <si>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Tabella 17: Piano dei flussi di cassa prospettici</t>
  </si>
  <si>
    <t>SCHEMA DI PIANO DEI FLUSSI DI CASSA PROSPETTICI</t>
  </si>
  <si>
    <t>PREVENTIVO 2021</t>
  </si>
  <si>
    <t>PRECONSUNTIVO 2020</t>
  </si>
  <si>
    <t>ESERCIZIO 2022</t>
  </si>
  <si>
    <t>2022</t>
  </si>
  <si>
    <t>VARIAZIONE
2022/2021</t>
  </si>
  <si>
    <t>CE PRECONSUNTIVO 2021
"TOTALE"</t>
  </si>
  <si>
    <t>CE PREVENTIVO 2022
"TOTALE"</t>
  </si>
  <si>
    <t>di cui
CE PREVENTIVO 2022 - Codice "COV20"</t>
  </si>
  <si>
    <t>Utilizzo Risorse assegnate con DL emergenziali anno 2020 accantonate al 31.12.2020 e costi previsti nel 2022</t>
  </si>
  <si>
    <t>Risorse  assegnate per l'anno 2021 a titolo di finanziamento corrente di cui DL n. 34/2020, con la legge n. 178/2020, DL n.41/2021 e DL n. 73/2021 accantonati nel 2021 e relativi costi previsti nel 2022.</t>
  </si>
  <si>
    <t>PRECONSUNTIVO 2021
"TOTALE"</t>
  </si>
  <si>
    <t>PREVENTIVO 2022
"TOTALE"</t>
  </si>
  <si>
    <t>PREVENTIVO 2022 - Codice "COV20"</t>
  </si>
  <si>
    <t>PRECONSUNTIVO 2021 - Codice "COV20"</t>
  </si>
  <si>
    <t>di cui
CE PRECOSUNTIVO 2021- Codice "COV20"</t>
  </si>
  <si>
    <t>Variazione preventivo/preconsuntivo - Codice "COV20"</t>
  </si>
  <si>
    <t>Risorse  assegnate per l'anno 2021 a titolo di finanziamento corrente di cui DL n. 34/2020, con la legge n. 178/2020, DL n.41/2021 e DL n. 73/2021 accantonati  al 31.12.2021 e relativi costi previsti nel 2022.</t>
  </si>
  <si>
    <t>Colonna 2 = somma colonne 3-4-5</t>
  </si>
  <si>
    <t>Colonna 5</t>
  </si>
  <si>
    <t>Altro COVID</t>
  </si>
  <si>
    <t xml:space="preserve">Colonna 5 </t>
  </si>
  <si>
    <t>PERIODO DI RILEVAZIONE</t>
  </si>
  <si>
    <t xml:space="preserve">            ANNO</t>
  </si>
  <si>
    <t xml:space="preserve">    TRIMESTRE</t>
  </si>
  <si>
    <t xml:space="preserve">    PREVENTIVO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</si>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</sst>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_-* #,##0.0000_-;\-* #,##0.0000_-;_-* &quot;-&quot;??_-;_-@_-"/>
    <numFmt numFmtId="176" formatCode="_-* #,##0_-;\-* #,##0_-;_-* &quot;-&quot;??_-;_-@_-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sz val="9"/>
      <name val="Tahoma"/>
      <family val="2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8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sz val="10"/>
      <name val="Calibri"/>
      <family val="2"/>
      <scheme val="minor"/>
    </font>
    <font>
      <b/>
      <sz val="8"/>
      <name val="Calibri   "/>
    </font>
    <font>
      <sz val="8"/>
      <name val="Calibri   "/>
    </font>
    <font>
      <strike/>
      <sz val="8"/>
      <name val="Calibri   "/>
    </font>
    <font>
      <b/>
      <u/>
      <sz val="8"/>
      <name val="Calibri   "/>
    </font>
    <font>
      <b/>
      <sz val="8"/>
      <name val="Calibri  "/>
    </font>
    <font>
      <sz val="8"/>
      <name val="Calibri  "/>
    </font>
    <font>
      <strike/>
      <sz val="8"/>
      <name val="Calibri  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name val="MS Sans Serif"/>
    </font>
    <font>
      <sz val="10"/>
      <color theme="1"/>
      <name val="Gadugi"/>
      <family val="2"/>
    </font>
    <font>
      <sz val="10"/>
      <color indexed="8"/>
      <name val="Gadugi"/>
      <family val="2"/>
    </font>
    <font>
      <b/>
      <sz val="9"/>
      <name val="Tahoma"/>
      <family val="2"/>
    </font>
    <font>
      <sz val="9"/>
      <name val="Arial"/>
      <family val="2"/>
    </font>
    <font>
      <b/>
      <i/>
      <sz val="9"/>
      <name val="Calibri   "/>
    </font>
    <font>
      <sz val="9"/>
      <name val="Calibri"/>
      <family val="2"/>
      <scheme val="minor"/>
    </font>
    <font>
      <i/>
      <sz val="9"/>
      <name val="Tahoma"/>
      <family val="2"/>
    </font>
    <font>
      <b/>
      <i/>
      <sz val="9"/>
      <name val="Tahoma"/>
      <family val="2"/>
    </font>
    <font>
      <u/>
      <sz val="9"/>
      <name val="Tahoma"/>
      <family val="2"/>
    </font>
    <font>
      <strike/>
      <sz val="9"/>
      <name val="Tahoma"/>
      <family val="2"/>
    </font>
    <font>
      <i/>
      <sz val="9"/>
      <name val="Calibri"/>
      <family val="2"/>
      <scheme val="minor"/>
    </font>
    <font>
      <b/>
      <i/>
      <u/>
      <sz val="9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0"/>
      <color indexed="9"/>
      <name val="Arial"/>
      <family val="2"/>
    </font>
    <font>
      <sz val="8"/>
      <name val="Univers 45 Light"/>
      <family val="2"/>
    </font>
    <font>
      <b/>
      <sz val="8"/>
      <color rgb="FFFF0000"/>
      <name val="Univers 45 Light"/>
      <family val="2"/>
    </font>
    <font>
      <b/>
      <sz val="8"/>
      <name val="Univers 45 Light"/>
      <family val="2"/>
    </font>
    <font>
      <b/>
      <i/>
      <sz val="8"/>
      <color rgb="FFFF0000"/>
      <name val="Univers 45 Light"/>
      <family val="2"/>
    </font>
    <font>
      <b/>
      <i/>
      <sz val="8"/>
      <name val="Univers 45 Light"/>
      <family val="2"/>
    </font>
    <font>
      <sz val="10"/>
      <name val="Book Antiqua"/>
      <family val="1"/>
    </font>
    <font>
      <i/>
      <sz val="8"/>
      <name val="Univers 45 Light"/>
      <family val="2"/>
    </font>
    <font>
      <b/>
      <i/>
      <sz val="8"/>
      <color indexed="9"/>
      <name val="Univers 45 Light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  <family val="2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89">
    <xf numFmtId="0" fontId="0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4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6" borderId="0" applyNumberFormat="0" applyBorder="0" applyAlignment="0" applyProtection="0"/>
    <xf numFmtId="0" fontId="27" fillId="5" borderId="48" applyNumberFormat="0" applyAlignment="0" applyProtection="0"/>
    <xf numFmtId="0" fontId="28" fillId="0" borderId="49" applyNumberFormat="0" applyFill="0" applyAlignment="0" applyProtection="0"/>
    <xf numFmtId="0" fontId="29" fillId="14" borderId="50" applyNumberFormat="0" applyAlignment="0" applyProtection="0"/>
    <xf numFmtId="0" fontId="30" fillId="0" borderId="0" applyNumberFormat="0" applyFill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3" borderId="0" applyNumberFormat="0" applyBorder="0" applyAlignment="0" applyProtection="0"/>
    <xf numFmtId="0" fontId="26" fillId="18" borderId="0" applyNumberFormat="0" applyBorder="0" applyAlignment="0" applyProtection="0"/>
    <xf numFmtId="38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ill="0" applyBorder="0" applyAlignment="0" applyProtection="0"/>
    <xf numFmtId="40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31" fillId="6" borderId="48" applyNumberFormat="0" applyAlignment="0" applyProtection="0"/>
    <xf numFmtId="170" fontId="32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4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5" fillId="11" borderId="0" applyNumberFormat="0" applyBorder="0" applyAlignment="0" applyProtection="0"/>
    <xf numFmtId="0" fontId="14" fillId="0" borderId="0"/>
    <xf numFmtId="0" fontId="24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34" fillId="7" borderId="51" applyNumberFormat="0" applyAlignment="0" applyProtection="0"/>
    <xf numFmtId="0" fontId="36" fillId="9" borderId="52" applyNumberFormat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7" fillId="19" borderId="53">
      <alignment vertical="center"/>
    </xf>
    <xf numFmtId="49" fontId="14" fillId="20" borderId="53">
      <alignment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54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7" applyNumberFormat="0" applyFill="0" applyAlignment="0" applyProtection="0"/>
    <xf numFmtId="0" fontId="45" fillId="21" borderId="0" applyNumberFormat="0" applyBorder="0" applyAlignment="0" applyProtection="0"/>
    <xf numFmtId="0" fontId="46" fillId="22" borderId="0" applyNumberFormat="0" applyBorder="0" applyAlignment="0" applyProtection="0"/>
    <xf numFmtId="173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74" fontId="48" fillId="0" borderId="0">
      <alignment horizontal="left"/>
    </xf>
    <xf numFmtId="164" fontId="10" fillId="0" borderId="0" applyFont="0" applyFill="0" applyBorder="0" applyAlignment="0" applyProtection="0"/>
    <xf numFmtId="0" fontId="10" fillId="0" borderId="0"/>
    <xf numFmtId="0" fontId="14" fillId="0" borderId="0"/>
    <xf numFmtId="0" fontId="32" fillId="0" borderId="0" applyNumberFormat="0" applyFill="0" applyBorder="0" applyProtection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167" fontId="73" fillId="0" borderId="0" applyBorder="0" applyProtection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7" fontId="73" fillId="0" borderId="0" applyBorder="0" applyProtection="0"/>
    <xf numFmtId="167" fontId="73" fillId="0" borderId="0" applyBorder="0" applyProtection="0"/>
    <xf numFmtId="0" fontId="75" fillId="0" borderId="0"/>
    <xf numFmtId="164" fontId="24" fillId="0" borderId="0" applyFont="0" applyFill="0" applyBorder="0" applyAlignment="0" applyProtection="0"/>
    <xf numFmtId="0" fontId="76" fillId="0" borderId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5" fillId="0" borderId="0"/>
    <xf numFmtId="41" fontId="1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3" fillId="0" borderId="0"/>
    <xf numFmtId="166" fontId="102" fillId="0" borderId="0"/>
  </cellStyleXfs>
  <cellXfs count="597">
    <xf numFmtId="0" fontId="0" fillId="0" borderId="0" xfId="0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6" fontId="17" fillId="0" borderId="0" xfId="2" quotePrefix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10" fontId="17" fillId="0" borderId="0" xfId="2" applyNumberFormat="1" applyFont="1" applyFill="1" applyBorder="1" applyAlignment="1" applyProtection="1">
      <alignment horizontal="right" vertical="center"/>
    </xf>
    <xf numFmtId="166" fontId="17" fillId="0" borderId="0" xfId="2" quotePrefix="1" applyNumberFormat="1" applyFont="1" applyFill="1" applyBorder="1" applyAlignment="1" applyProtection="1">
      <alignment horizontal="center" vertical="center" wrapText="1"/>
    </xf>
    <xf numFmtId="10" fontId="17" fillId="0" borderId="0" xfId="2" quotePrefix="1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7" fillId="0" borderId="10" xfId="0" applyFont="1" applyBorder="1" applyAlignment="1">
      <alignment vertical="center"/>
    </xf>
    <xf numFmtId="10" fontId="17" fillId="0" borderId="0" xfId="2" applyNumberFormat="1" applyFont="1" applyFill="1" applyBorder="1" applyAlignment="1" applyProtection="1">
      <alignment horizontal="right" vertical="center" wrapText="1"/>
    </xf>
    <xf numFmtId="0" fontId="18" fillId="0" borderId="1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10" fontId="18" fillId="0" borderId="0" xfId="3" applyNumberFormat="1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left" vertical="center"/>
    </xf>
    <xf numFmtId="10" fontId="20" fillId="0" borderId="0" xfId="3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left" vertical="center"/>
    </xf>
    <xf numFmtId="10" fontId="17" fillId="0" borderId="0" xfId="3" applyNumberFormat="1" applyFont="1" applyFill="1" applyBorder="1" applyAlignment="1" applyProtection="1">
      <alignment horizontal="right" vertical="center"/>
    </xf>
    <xf numFmtId="10" fontId="18" fillId="0" borderId="0" xfId="3" applyNumberFormat="1" applyFont="1" applyFill="1" applyBorder="1" applyAlignment="1" applyProtection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8" fillId="0" borderId="14" xfId="0" quotePrefix="1" applyFont="1" applyBorder="1" applyAlignment="1" applyProtection="1">
      <alignment horizontal="left" vertical="center"/>
    </xf>
    <xf numFmtId="0" fontId="13" fillId="0" borderId="14" xfId="0" applyFont="1" applyBorder="1" applyAlignment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25" xfId="0" applyFont="1" applyBorder="1" applyAlignment="1" applyProtection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18" fillId="0" borderId="26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43" fontId="15" fillId="0" borderId="0" xfId="1" applyFont="1" applyFill="1" applyAlignment="1">
      <alignment vertical="center" wrapText="1"/>
    </xf>
    <xf numFmtId="10" fontId="15" fillId="0" borderId="0" xfId="0" applyNumberFormat="1" applyFont="1" applyFill="1" applyAlignment="1">
      <alignment vertical="center" wrapText="1"/>
    </xf>
    <xf numFmtId="10" fontId="18" fillId="4" borderId="64" xfId="3" applyNumberFormat="1" applyFont="1" applyFill="1" applyBorder="1" applyAlignment="1" applyProtection="1">
      <alignment horizontal="right" vertical="center"/>
    </xf>
    <xf numFmtId="10" fontId="18" fillId="4" borderId="32" xfId="3" applyNumberFormat="1" applyFont="1" applyFill="1" applyBorder="1" applyAlignment="1" applyProtection="1">
      <alignment horizontal="right" vertical="center"/>
    </xf>
    <xf numFmtId="10" fontId="18" fillId="4" borderId="7" xfId="3" applyNumberFormat="1" applyFont="1" applyFill="1" applyBorder="1" applyAlignment="1" applyProtection="1">
      <alignment horizontal="right" vertical="center"/>
    </xf>
    <xf numFmtId="10" fontId="18" fillId="4" borderId="67" xfId="3" applyNumberFormat="1" applyFont="1" applyFill="1" applyBorder="1" applyAlignment="1" applyProtection="1">
      <alignment horizontal="right" vertical="center"/>
    </xf>
    <xf numFmtId="10" fontId="17" fillId="0" borderId="12" xfId="2" applyNumberFormat="1" applyFont="1" applyFill="1" applyBorder="1" applyAlignment="1" applyProtection="1">
      <alignment horizontal="right" vertical="center" wrapText="1"/>
    </xf>
    <xf numFmtId="10" fontId="17" fillId="0" borderId="16" xfId="2" applyNumberFormat="1" applyFont="1" applyFill="1" applyBorder="1" applyAlignment="1" applyProtection="1">
      <alignment horizontal="right" vertical="center"/>
    </xf>
    <xf numFmtId="10" fontId="20" fillId="0" borderId="61" xfId="3" applyNumberFormat="1" applyFont="1" applyFill="1" applyBorder="1" applyAlignment="1" applyProtection="1">
      <alignment horizontal="right" vertical="center"/>
    </xf>
    <xf numFmtId="10" fontId="17" fillId="0" borderId="61" xfId="3" applyNumberFormat="1" applyFont="1" applyFill="1" applyBorder="1" applyAlignment="1" applyProtection="1">
      <alignment horizontal="right" vertical="center"/>
    </xf>
    <xf numFmtId="10" fontId="18" fillId="0" borderId="61" xfId="3" applyNumberFormat="1" applyFont="1" applyFill="1" applyBorder="1" applyAlignment="1" applyProtection="1">
      <alignment horizontal="right" vertical="center"/>
    </xf>
    <xf numFmtId="10" fontId="18" fillId="0" borderId="66" xfId="3" applyNumberFormat="1" applyFont="1" applyFill="1" applyBorder="1" applyAlignment="1" applyProtection="1">
      <alignment horizontal="right" vertical="center"/>
    </xf>
    <xf numFmtId="10" fontId="18" fillId="0" borderId="16" xfId="3" applyNumberFormat="1" applyFont="1" applyFill="1" applyBorder="1" applyAlignment="1" applyProtection="1">
      <alignment horizontal="right" vertical="center"/>
    </xf>
    <xf numFmtId="10" fontId="17" fillId="0" borderId="16" xfId="3" applyNumberFormat="1" applyFont="1" applyFill="1" applyBorder="1" applyAlignment="1" applyProtection="1">
      <alignment horizontal="right" vertical="center"/>
    </xf>
    <xf numFmtId="10" fontId="17" fillId="0" borderId="16" xfId="3" applyNumberFormat="1" applyFont="1" applyFill="1" applyBorder="1" applyAlignment="1">
      <alignment horizontal="right" vertical="center"/>
    </xf>
    <xf numFmtId="10" fontId="18" fillId="0" borderId="66" xfId="3" applyNumberFormat="1" applyFont="1" applyFill="1" applyBorder="1" applyAlignment="1">
      <alignment horizontal="right" vertical="center"/>
    </xf>
    <xf numFmtId="10" fontId="18" fillId="0" borderId="16" xfId="3" applyNumberFormat="1" applyFont="1" applyFill="1" applyBorder="1" applyAlignment="1">
      <alignment horizontal="right" vertical="center"/>
    </xf>
    <xf numFmtId="10" fontId="18" fillId="0" borderId="68" xfId="3" applyNumberFormat="1" applyFont="1" applyFill="1" applyBorder="1" applyAlignment="1">
      <alignment horizontal="right" vertical="center"/>
    </xf>
    <xf numFmtId="43" fontId="13" fillId="0" borderId="0" xfId="1" applyFont="1" applyAlignment="1">
      <alignment vertical="center"/>
    </xf>
    <xf numFmtId="43" fontId="17" fillId="0" borderId="0" xfId="1" applyFont="1" applyFill="1" applyBorder="1" applyAlignment="1" applyProtection="1">
      <alignment horizontal="right" vertical="center"/>
    </xf>
    <xf numFmtId="43" fontId="17" fillId="0" borderId="10" xfId="1" applyFont="1" applyFill="1" applyBorder="1" applyAlignment="1">
      <alignment vertical="center"/>
    </xf>
    <xf numFmtId="43" fontId="17" fillId="0" borderId="11" xfId="1" applyFont="1" applyFill="1" applyBorder="1" applyAlignment="1" applyProtection="1">
      <alignment horizontal="right" vertical="center" wrapText="1"/>
    </xf>
    <xf numFmtId="43" fontId="18" fillId="0" borderId="14" xfId="1" applyFont="1" applyFill="1" applyBorder="1" applyAlignment="1" applyProtection="1">
      <alignment horizontal="left" vertical="center"/>
    </xf>
    <xf numFmtId="43" fontId="17" fillId="0" borderId="15" xfId="1" applyFont="1" applyFill="1" applyBorder="1" applyAlignment="1" applyProtection="1">
      <alignment horizontal="right" vertical="center"/>
    </xf>
    <xf numFmtId="43" fontId="17" fillId="0" borderId="14" xfId="1" applyFont="1" applyFill="1" applyBorder="1" applyAlignment="1" applyProtection="1">
      <alignment horizontal="left" vertical="center"/>
    </xf>
    <xf numFmtId="43" fontId="18" fillId="0" borderId="14" xfId="1" applyFont="1" applyFill="1" applyBorder="1" applyAlignment="1">
      <alignment vertical="center"/>
    </xf>
    <xf numFmtId="43" fontId="20" fillId="0" borderId="14" xfId="1" applyFont="1" applyBorder="1" applyAlignment="1" applyProtection="1">
      <alignment horizontal="right" vertical="center"/>
    </xf>
    <xf numFmtId="43" fontId="20" fillId="0" borderId="14" xfId="1" applyFont="1" applyFill="1" applyBorder="1" applyAlignment="1" applyProtection="1">
      <alignment horizontal="right" vertical="center"/>
    </xf>
    <xf numFmtId="43" fontId="17" fillId="0" borderId="14" xfId="1" applyFont="1" applyFill="1" applyBorder="1" applyAlignment="1" applyProtection="1">
      <alignment horizontal="right" vertical="center"/>
    </xf>
    <xf numFmtId="43" fontId="22" fillId="0" borderId="14" xfId="1" applyFont="1" applyBorder="1" applyAlignment="1" applyProtection="1">
      <alignment horizontal="right" vertical="center"/>
    </xf>
    <xf numFmtId="43" fontId="18" fillId="0" borderId="14" xfId="1" applyFont="1" applyFill="1" applyBorder="1" applyAlignment="1" applyProtection="1">
      <alignment horizontal="right" vertical="center"/>
    </xf>
    <xf numFmtId="43" fontId="18" fillId="2" borderId="17" xfId="1" applyFont="1" applyFill="1" applyBorder="1" applyAlignment="1" applyProtection="1">
      <alignment horizontal="right" vertical="center"/>
    </xf>
    <xf numFmtId="43" fontId="18" fillId="4" borderId="17" xfId="1" applyFont="1" applyFill="1" applyBorder="1" applyAlignment="1" applyProtection="1">
      <alignment horizontal="right" vertical="center"/>
    </xf>
    <xf numFmtId="43" fontId="17" fillId="0" borderId="14" xfId="1" applyFont="1" applyBorder="1" applyAlignment="1" applyProtection="1">
      <alignment horizontal="right" vertical="center"/>
    </xf>
    <xf numFmtId="43" fontId="18" fillId="0" borderId="14" xfId="1" applyFont="1" applyBorder="1" applyAlignment="1" applyProtection="1">
      <alignment horizontal="right" vertical="center"/>
    </xf>
    <xf numFmtId="43" fontId="18" fillId="0" borderId="19" xfId="1" applyFont="1" applyBorder="1" applyAlignment="1" applyProtection="1">
      <alignment horizontal="right" vertical="center"/>
    </xf>
    <xf numFmtId="43" fontId="18" fillId="0" borderId="19" xfId="1" applyFont="1" applyFill="1" applyBorder="1" applyAlignment="1" applyProtection="1">
      <alignment horizontal="right" vertical="center"/>
    </xf>
    <xf numFmtId="43" fontId="18" fillId="2" borderId="22" xfId="1" applyFont="1" applyFill="1" applyBorder="1" applyAlignment="1" applyProtection="1">
      <alignment horizontal="right" vertical="center"/>
    </xf>
    <xf numFmtId="43" fontId="18" fillId="4" borderId="22" xfId="1" applyFont="1" applyFill="1" applyBorder="1" applyAlignment="1" applyProtection="1">
      <alignment horizontal="right" vertical="center"/>
    </xf>
    <xf numFmtId="43" fontId="18" fillId="0" borderId="15" xfId="1" applyFont="1" applyBorder="1" applyAlignment="1" applyProtection="1">
      <alignment horizontal="right" vertical="center"/>
    </xf>
    <xf numFmtId="43" fontId="18" fillId="0" borderId="15" xfId="1" applyFont="1" applyFill="1" applyBorder="1" applyAlignment="1" applyProtection="1">
      <alignment horizontal="right" vertical="center"/>
    </xf>
    <xf numFmtId="43" fontId="17" fillId="0" borderId="15" xfId="1" applyFont="1" applyFill="1" applyBorder="1" applyAlignment="1">
      <alignment horizontal="right" vertical="center"/>
    </xf>
    <xf numFmtId="43" fontId="18" fillId="2" borderId="3" xfId="1" applyFont="1" applyFill="1" applyBorder="1" applyAlignment="1" applyProtection="1">
      <alignment horizontal="right" vertical="center"/>
    </xf>
    <xf numFmtId="43" fontId="18" fillId="4" borderId="3" xfId="1" applyFont="1" applyFill="1" applyBorder="1" applyAlignment="1" applyProtection="1">
      <alignment horizontal="right" vertical="center"/>
    </xf>
    <xf numFmtId="43" fontId="18" fillId="0" borderId="19" xfId="1" applyFont="1" applyBorder="1" applyAlignment="1">
      <alignment horizontal="right" vertical="center"/>
    </xf>
    <xf numFmtId="43" fontId="18" fillId="0" borderId="19" xfId="1" applyFont="1" applyFill="1" applyBorder="1" applyAlignment="1">
      <alignment horizontal="right" vertical="center"/>
    </xf>
    <xf numFmtId="43" fontId="18" fillId="2" borderId="21" xfId="1" applyFont="1" applyFill="1" applyBorder="1" applyAlignment="1" applyProtection="1">
      <alignment horizontal="right" vertical="center"/>
    </xf>
    <xf numFmtId="43" fontId="18" fillId="4" borderId="21" xfId="1" applyFont="1" applyFill="1" applyBorder="1" applyAlignment="1" applyProtection="1">
      <alignment horizontal="right" vertical="center"/>
    </xf>
    <xf numFmtId="43" fontId="17" fillId="0" borderId="15" xfId="1" applyFont="1" applyBorder="1" applyAlignment="1">
      <alignment horizontal="right" vertical="center"/>
    </xf>
    <xf numFmtId="43" fontId="18" fillId="0" borderId="15" xfId="1" applyFont="1" applyFill="1" applyBorder="1" applyAlignment="1">
      <alignment horizontal="right" vertical="center"/>
    </xf>
    <xf numFmtId="43" fontId="18" fillId="0" borderId="29" xfId="1" applyFont="1" applyFill="1" applyBorder="1" applyAlignment="1">
      <alignment horizontal="right" vertical="center"/>
    </xf>
    <xf numFmtId="43" fontId="13" fillId="0" borderId="0" xfId="0" applyNumberFormat="1" applyFont="1" applyAlignment="1">
      <alignment vertical="center"/>
    </xf>
    <xf numFmtId="166" fontId="17" fillId="0" borderId="3" xfId="2" quotePrefix="1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43" fontId="17" fillId="0" borderId="3" xfId="1" quotePrefix="1" applyFont="1" applyFill="1" applyBorder="1" applyAlignment="1" applyProtection="1">
      <alignment horizontal="center" vertical="center" wrapText="1"/>
    </xf>
    <xf numFmtId="0" fontId="18" fillId="2" borderId="6" xfId="0" quotePrefix="1" applyFont="1" applyFill="1" applyBorder="1" applyAlignment="1" applyProtection="1">
      <alignment horizontal="left" vertical="center"/>
    </xf>
    <xf numFmtId="0" fontId="18" fillId="2" borderId="3" xfId="0" quotePrefix="1" applyFont="1" applyFill="1" applyBorder="1" applyAlignment="1" applyProtection="1">
      <alignment horizontal="left" vertical="center"/>
    </xf>
    <xf numFmtId="0" fontId="21" fillId="2" borderId="20" xfId="0" quotePrefix="1" applyFont="1" applyFill="1" applyBorder="1" applyAlignment="1" applyProtection="1">
      <alignment horizontal="left" vertical="center"/>
    </xf>
    <xf numFmtId="0" fontId="21" fillId="2" borderId="21" xfId="0" quotePrefix="1" applyFont="1" applyFill="1" applyBorder="1" applyAlignment="1" applyProtection="1">
      <alignment horizontal="left" vertical="center"/>
    </xf>
    <xf numFmtId="0" fontId="20" fillId="0" borderId="14" xfId="0" applyFont="1" applyBorder="1" applyAlignment="1" applyProtection="1">
      <alignment horizontal="left" vertical="center" wrapText="1"/>
    </xf>
    <xf numFmtId="43" fontId="0" fillId="0" borderId="0" xfId="1" applyFont="1"/>
    <xf numFmtId="2" fontId="18" fillId="0" borderId="0" xfId="3" applyNumberFormat="1" applyFont="1" applyFill="1" applyBorder="1" applyAlignment="1" applyProtection="1">
      <alignment horizontal="right" vertical="center"/>
    </xf>
    <xf numFmtId="0" fontId="52" fillId="0" borderId="0" xfId="0" applyFont="1"/>
    <xf numFmtId="0" fontId="14" fillId="0" borderId="0" xfId="80" applyAlignment="1">
      <alignment vertical="center"/>
    </xf>
    <xf numFmtId="49" fontId="55" fillId="37" borderId="81" xfId="80" applyNumberFormat="1" applyFont="1" applyFill="1" applyBorder="1" applyAlignment="1">
      <alignment horizontal="center" vertical="center" wrapText="1"/>
    </xf>
    <xf numFmtId="49" fontId="50" fillId="0" borderId="84" xfId="80" applyNumberFormat="1" applyFont="1" applyFill="1" applyBorder="1" applyAlignment="1">
      <alignment vertical="center" wrapText="1"/>
    </xf>
    <xf numFmtId="0" fontId="50" fillId="0" borderId="77" xfId="80" applyFont="1" applyFill="1" applyBorder="1" applyAlignment="1">
      <alignment horizontal="left" vertical="center" wrapText="1"/>
    </xf>
    <xf numFmtId="49" fontId="50" fillId="0" borderId="77" xfId="80" applyNumberFormat="1" applyFont="1" applyFill="1" applyBorder="1" applyAlignment="1">
      <alignment horizontal="left" vertical="center" wrapText="1"/>
    </xf>
    <xf numFmtId="49" fontId="50" fillId="0" borderId="77" xfId="80" applyNumberFormat="1" applyFont="1" applyFill="1" applyBorder="1" applyAlignment="1">
      <alignment vertical="center" wrapText="1"/>
    </xf>
    <xf numFmtId="49" fontId="50" fillId="24" borderId="77" xfId="80" applyNumberFormat="1" applyFont="1" applyFill="1" applyBorder="1" applyAlignment="1">
      <alignment vertical="center" wrapText="1"/>
    </xf>
    <xf numFmtId="49" fontId="50" fillId="24" borderId="85" xfId="80" applyNumberFormat="1" applyFont="1" applyFill="1" applyBorder="1" applyAlignment="1">
      <alignment horizontal="left" vertical="center" wrapText="1"/>
    </xf>
    <xf numFmtId="49" fontId="56" fillId="4" borderId="87" xfId="80" applyNumberFormat="1" applyFont="1" applyFill="1" applyBorder="1" applyAlignment="1">
      <alignment horizontal="left" vertical="center" wrapText="1"/>
    </xf>
    <xf numFmtId="49" fontId="49" fillId="24" borderId="89" xfId="80" applyNumberFormat="1" applyFont="1" applyFill="1" applyBorder="1" applyAlignment="1">
      <alignment horizontal="left" vertical="center" wrapText="1"/>
    </xf>
    <xf numFmtId="49" fontId="49" fillId="24" borderId="90" xfId="80" applyNumberFormat="1" applyFont="1" applyFill="1" applyBorder="1" applyAlignment="1">
      <alignment horizontal="left" vertical="center" wrapText="1"/>
    </xf>
    <xf numFmtId="49" fontId="49" fillId="24" borderId="91" xfId="80" applyNumberFormat="1" applyFont="1" applyFill="1" applyBorder="1" applyAlignment="1">
      <alignment horizontal="left" vertical="center" wrapText="1"/>
    </xf>
    <xf numFmtId="49" fontId="49" fillId="24" borderId="74" xfId="80" applyNumberFormat="1" applyFont="1" applyFill="1" applyBorder="1" applyAlignment="1">
      <alignment horizontal="left" vertical="center" wrapText="1"/>
    </xf>
    <xf numFmtId="0" fontId="50" fillId="0" borderId="84" xfId="80" applyFont="1" applyFill="1" applyBorder="1" applyAlignment="1">
      <alignment vertical="center"/>
    </xf>
    <xf numFmtId="0" fontId="14" fillId="0" borderId="77" xfId="80" applyFont="1" applyFill="1" applyBorder="1" applyAlignment="1">
      <alignment vertical="center"/>
    </xf>
    <xf numFmtId="0" fontId="52" fillId="0" borderId="78" xfId="80" quotePrefix="1" applyFont="1" applyFill="1" applyBorder="1" applyAlignment="1">
      <alignment horizontal="center" vertical="center"/>
    </xf>
    <xf numFmtId="0" fontId="14" fillId="24" borderId="77" xfId="80" applyFont="1" applyFill="1" applyBorder="1" applyAlignment="1">
      <alignment vertical="center"/>
    </xf>
    <xf numFmtId="0" fontId="50" fillId="0" borderId="77" xfId="80" applyFont="1" applyFill="1" applyBorder="1" applyAlignment="1">
      <alignment vertical="center"/>
    </xf>
    <xf numFmtId="49" fontId="52" fillId="0" borderId="77" xfId="80" applyNumberFormat="1" applyFont="1" applyFill="1" applyBorder="1" applyAlignment="1">
      <alignment horizontal="left" vertical="center"/>
    </xf>
    <xf numFmtId="0" fontId="52" fillId="0" borderId="78" xfId="80" applyFont="1" applyFill="1" applyBorder="1" applyAlignment="1">
      <alignment horizontal="center" vertical="center"/>
    </xf>
    <xf numFmtId="49" fontId="50" fillId="0" borderId="77" xfId="80" applyNumberFormat="1" applyFont="1" applyFill="1" applyBorder="1" applyAlignment="1">
      <alignment vertical="center"/>
    </xf>
    <xf numFmtId="0" fontId="52" fillId="0" borderId="77" xfId="80" applyFont="1" applyFill="1" applyBorder="1" applyAlignment="1">
      <alignment horizontal="left" vertical="center"/>
    </xf>
    <xf numFmtId="0" fontId="52" fillId="24" borderId="77" xfId="80" applyFont="1" applyFill="1" applyBorder="1" applyAlignment="1">
      <alignment horizontal="left" vertical="center"/>
    </xf>
    <xf numFmtId="0" fontId="50" fillId="0" borderId="77" xfId="80" applyFont="1" applyFill="1" applyBorder="1" applyAlignment="1">
      <alignment horizontal="left" vertical="center"/>
    </xf>
    <xf numFmtId="49" fontId="50" fillId="0" borderId="77" xfId="80" applyNumberFormat="1" applyFont="1" applyFill="1" applyBorder="1" applyAlignment="1">
      <alignment horizontal="left" vertical="center"/>
    </xf>
    <xf numFmtId="49" fontId="50" fillId="24" borderId="77" xfId="80" applyNumberFormat="1" applyFont="1" applyFill="1" applyBorder="1" applyAlignment="1">
      <alignment vertical="center"/>
    </xf>
    <xf numFmtId="49" fontId="50" fillId="24" borderId="85" xfId="80" applyNumberFormat="1" applyFont="1" applyFill="1" applyBorder="1" applyAlignment="1">
      <alignment vertical="center"/>
    </xf>
    <xf numFmtId="0" fontId="56" fillId="4" borderId="87" xfId="80" applyFont="1" applyFill="1" applyBorder="1" applyAlignment="1">
      <alignment horizontal="left" vertical="center" wrapText="1"/>
    </xf>
    <xf numFmtId="0" fontId="56" fillId="38" borderId="92" xfId="80" applyFont="1" applyFill="1" applyBorder="1" applyAlignment="1">
      <alignment horizontal="left" vertical="center" wrapText="1"/>
    </xf>
    <xf numFmtId="0" fontId="14" fillId="38" borderId="93" xfId="80" applyFill="1" applyBorder="1" applyAlignment="1">
      <alignment vertical="center"/>
    </xf>
    <xf numFmtId="49" fontId="14" fillId="0" borderId="94" xfId="5" applyNumberFormat="1" applyFont="1" applyFill="1" applyBorder="1" applyAlignment="1" applyProtection="1">
      <alignment horizontal="center" vertical="center" wrapText="1"/>
    </xf>
    <xf numFmtId="49" fontId="14" fillId="0" borderId="95" xfId="5" applyNumberFormat="1" applyFont="1" applyFill="1" applyBorder="1" applyAlignment="1" applyProtection="1">
      <alignment horizontal="center" vertical="center" wrapText="1"/>
    </xf>
    <xf numFmtId="43" fontId="14" fillId="24" borderId="95" xfId="126" applyFont="1" applyFill="1" applyBorder="1" applyAlignment="1" applyProtection="1">
      <alignment horizontal="center" vertical="center" wrapText="1"/>
    </xf>
    <xf numFmtId="49" fontId="14" fillId="24" borderId="95" xfId="5" applyNumberFormat="1" applyFont="1" applyFill="1" applyBorder="1" applyAlignment="1" applyProtection="1">
      <alignment horizontal="center" vertical="center" wrapText="1"/>
    </xf>
    <xf numFmtId="49" fontId="14" fillId="24" borderId="96" xfId="5" applyNumberFormat="1" applyFont="1" applyFill="1" applyBorder="1" applyAlignment="1" applyProtection="1">
      <alignment horizontal="center" vertical="center" wrapText="1"/>
    </xf>
    <xf numFmtId="49" fontId="50" fillId="4" borderId="97" xfId="80" applyNumberFormat="1" applyFont="1" applyFill="1" applyBorder="1" applyAlignment="1">
      <alignment horizontal="left" vertical="center" wrapText="1"/>
    </xf>
    <xf numFmtId="0" fontId="0" fillId="0" borderId="3" xfId="0" applyBorder="1"/>
    <xf numFmtId="0" fontId="14" fillId="24" borderId="94" xfId="80" applyFont="1" applyFill="1" applyBorder="1" applyAlignment="1">
      <alignment horizontal="center" vertical="center"/>
    </xf>
    <xf numFmtId="49" fontId="14" fillId="0" borderId="95" xfId="80" applyNumberFormat="1" applyFont="1" applyFill="1" applyBorder="1" applyAlignment="1">
      <alignment horizontal="center" vertical="center" wrapText="1"/>
    </xf>
    <xf numFmtId="49" fontId="14" fillId="0" borderId="95" xfId="80" applyNumberFormat="1" applyFont="1" applyFill="1" applyBorder="1" applyAlignment="1">
      <alignment horizontal="center" vertical="center"/>
    </xf>
    <xf numFmtId="49" fontId="14" fillId="24" borderId="95" xfId="80" applyNumberFormat="1" applyFont="1" applyFill="1" applyBorder="1" applyAlignment="1">
      <alignment horizontal="center" vertical="center"/>
    </xf>
    <xf numFmtId="3" fontId="14" fillId="0" borderId="95" xfId="80" applyNumberFormat="1" applyFont="1" applyFill="1" applyBorder="1" applyAlignment="1">
      <alignment horizontal="center" vertical="center" wrapText="1"/>
    </xf>
    <xf numFmtId="0" fontId="14" fillId="0" borderId="95" xfId="80" applyFont="1" applyFill="1" applyBorder="1" applyAlignment="1">
      <alignment horizontal="center" vertical="center"/>
    </xf>
    <xf numFmtId="0" fontId="14" fillId="24" borderId="95" xfId="80" applyFont="1" applyFill="1" applyBorder="1" applyAlignment="1">
      <alignment horizontal="center" vertical="center" wrapText="1"/>
    </xf>
    <xf numFmtId="0" fontId="14" fillId="0" borderId="95" xfId="80" quotePrefix="1" applyFont="1" applyFill="1" applyBorder="1" applyAlignment="1">
      <alignment horizontal="center" vertical="center"/>
    </xf>
    <xf numFmtId="0" fontId="14" fillId="0" borderId="95" xfId="80" quotePrefix="1" applyFont="1" applyFill="1" applyBorder="1" applyAlignment="1">
      <alignment horizontal="center" vertical="center" wrapText="1"/>
    </xf>
    <xf numFmtId="0" fontId="14" fillId="24" borderId="96" xfId="80" quotePrefix="1" applyFont="1" applyFill="1" applyBorder="1" applyAlignment="1">
      <alignment horizontal="center" vertical="center" wrapText="1"/>
    </xf>
    <xf numFmtId="49" fontId="49" fillId="4" borderId="97" xfId="80" applyNumberFormat="1" applyFont="1" applyFill="1" applyBorder="1" applyAlignment="1">
      <alignment horizontal="left" vertical="center" wrapText="1"/>
    </xf>
    <xf numFmtId="0" fontId="57" fillId="37" borderId="75" xfId="80" applyFont="1" applyFill="1" applyBorder="1" applyAlignment="1">
      <alignment horizontal="center" vertical="center"/>
    </xf>
    <xf numFmtId="0" fontId="57" fillId="37" borderId="78" xfId="80" applyFont="1" applyFill="1" applyBorder="1" applyAlignment="1">
      <alignment horizontal="center" vertical="center"/>
    </xf>
    <xf numFmtId="0" fontId="57" fillId="37" borderId="82" xfId="80" applyFont="1" applyFill="1" applyBorder="1" applyAlignment="1">
      <alignment horizontal="center" vertical="center"/>
    </xf>
    <xf numFmtId="2" fontId="57" fillId="0" borderId="80" xfId="5" applyNumberFormat="1" applyFont="1" applyFill="1" applyBorder="1" applyAlignment="1" applyProtection="1">
      <alignment horizontal="center" vertical="center" wrapText="1"/>
    </xf>
    <xf numFmtId="1" fontId="57" fillId="0" borderId="78" xfId="5" applyNumberFormat="1" applyFont="1" applyFill="1" applyBorder="1" applyAlignment="1" applyProtection="1">
      <alignment horizontal="center" vertical="center" wrapText="1"/>
    </xf>
    <xf numFmtId="1" fontId="57" fillId="0" borderId="86" xfId="5" applyNumberFormat="1" applyFont="1" applyFill="1" applyBorder="1" applyAlignment="1" applyProtection="1">
      <alignment horizontal="center" vertical="center" wrapText="1"/>
    </xf>
    <xf numFmtId="49" fontId="58" fillId="4" borderId="88" xfId="80" applyNumberFormat="1" applyFont="1" applyFill="1" applyBorder="1" applyAlignment="1">
      <alignment horizontal="center" vertical="center" wrapText="1"/>
    </xf>
    <xf numFmtId="49" fontId="57" fillId="24" borderId="90" xfId="80" applyNumberFormat="1" applyFont="1" applyFill="1" applyBorder="1" applyAlignment="1">
      <alignment horizontal="left" vertical="center" wrapText="1"/>
    </xf>
    <xf numFmtId="49" fontId="57" fillId="24" borderId="74" xfId="80" applyNumberFormat="1" applyFont="1" applyFill="1" applyBorder="1" applyAlignment="1">
      <alignment horizontal="left" vertical="center" wrapText="1"/>
    </xf>
    <xf numFmtId="49" fontId="57" fillId="37" borderId="82" xfId="80" applyNumberFormat="1" applyFont="1" applyFill="1" applyBorder="1" applyAlignment="1">
      <alignment horizontal="center" vertical="center" wrapText="1"/>
    </xf>
    <xf numFmtId="49" fontId="57" fillId="0" borderId="80" xfId="80" applyNumberFormat="1" applyFont="1" applyFill="1" applyBorder="1" applyAlignment="1">
      <alignment horizontal="center" vertical="center" wrapText="1"/>
    </xf>
    <xf numFmtId="0" fontId="57" fillId="0" borderId="78" xfId="80" quotePrefix="1" applyFont="1" applyFill="1" applyBorder="1" applyAlignment="1">
      <alignment horizontal="center" vertical="center"/>
    </xf>
    <xf numFmtId="0" fontId="57" fillId="0" borderId="78" xfId="80" quotePrefix="1" applyFont="1" applyFill="1" applyBorder="1" applyAlignment="1">
      <alignment horizontal="center" vertical="center" wrapText="1"/>
    </xf>
    <xf numFmtId="0" fontId="57" fillId="0" borderId="86" xfId="80" quotePrefix="1" applyFont="1" applyFill="1" applyBorder="1" applyAlignment="1">
      <alignment horizontal="center" vertical="center"/>
    </xf>
    <xf numFmtId="0" fontId="57" fillId="4" borderId="88" xfId="80" applyFont="1" applyFill="1" applyBorder="1" applyAlignment="1">
      <alignment horizontal="center" vertical="center" wrapText="1"/>
    </xf>
    <xf numFmtId="0" fontId="57" fillId="0" borderId="0" xfId="80" applyFont="1" applyAlignment="1">
      <alignment vertical="center"/>
    </xf>
    <xf numFmtId="0" fontId="57" fillId="38" borderId="93" xfId="80" applyFont="1" applyFill="1" applyBorder="1" applyAlignment="1">
      <alignment horizontal="center" vertical="center" wrapText="1"/>
    </xf>
    <xf numFmtId="166" fontId="17" fillId="0" borderId="3" xfId="2" quotePrefix="1" applyNumberFormat="1" applyFont="1" applyFill="1" applyBorder="1" applyAlignment="1" applyProtection="1">
      <alignment horizontal="right" vertical="center"/>
    </xf>
    <xf numFmtId="10" fontId="17" fillId="0" borderId="7" xfId="2" quotePrefix="1" applyNumberFormat="1" applyFont="1" applyFill="1" applyBorder="1" applyAlignment="1" applyProtection="1">
      <alignment horizontal="right" vertical="center" wrapText="1"/>
    </xf>
    <xf numFmtId="10" fontId="18" fillId="0" borderId="61" xfId="3" applyNumberFormat="1" applyFont="1" applyFill="1" applyBorder="1" applyAlignment="1">
      <alignment horizontal="right" vertical="center"/>
    </xf>
    <xf numFmtId="10" fontId="15" fillId="0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9" fillId="0" borderId="0" xfId="80" applyFont="1" applyAlignment="1">
      <alignment horizontal="center"/>
    </xf>
    <xf numFmtId="0" fontId="14" fillId="0" borderId="0" xfId="80"/>
    <xf numFmtId="0" fontId="62" fillId="0" borderId="0" xfId="80" quotePrefix="1" applyFont="1"/>
    <xf numFmtId="0" fontId="63" fillId="0" borderId="0" xfId="80" applyFont="1" applyAlignment="1">
      <alignment horizontal="center"/>
    </xf>
    <xf numFmtId="0" fontId="64" fillId="0" borderId="0" xfId="80" applyFont="1" applyAlignment="1">
      <alignment horizontal="center"/>
    </xf>
    <xf numFmtId="0" fontId="60" fillId="0" borderId="0" xfId="80" applyFont="1" applyAlignment="1">
      <alignment horizontal="center"/>
    </xf>
    <xf numFmtId="0" fontId="61" fillId="0" borderId="0" xfId="80" applyFont="1" applyAlignment="1">
      <alignment horizontal="center"/>
    </xf>
    <xf numFmtId="0" fontId="14" fillId="0" borderId="0" xfId="80" applyAlignment="1">
      <alignment horizontal="center"/>
    </xf>
    <xf numFmtId="0" fontId="14" fillId="0" borderId="0" xfId="80" applyAlignment="1">
      <alignment wrapText="1"/>
    </xf>
    <xf numFmtId="0" fontId="18" fillId="0" borderId="103" xfId="0" applyFont="1" applyBorder="1" applyAlignment="1" applyProtection="1">
      <alignment horizontal="center" vertical="center"/>
    </xf>
    <xf numFmtId="0" fontId="18" fillId="0" borderId="45" xfId="0" applyFont="1" applyBorder="1" applyAlignment="1" applyProtection="1">
      <alignment horizontal="left" vertical="center"/>
    </xf>
    <xf numFmtId="0" fontId="18" fillId="0" borderId="71" xfId="0" applyFont="1" applyBorder="1" applyAlignment="1" applyProtection="1">
      <alignment horizontal="left" vertical="center"/>
    </xf>
    <xf numFmtId="43" fontId="18" fillId="0" borderId="71" xfId="1" applyFont="1" applyBorder="1" applyAlignment="1" applyProtection="1">
      <alignment horizontal="right" vertical="center"/>
    </xf>
    <xf numFmtId="43" fontId="18" fillId="0" borderId="71" xfId="1" applyFont="1" applyFill="1" applyBorder="1" applyAlignment="1" applyProtection="1">
      <alignment horizontal="right" vertical="center"/>
    </xf>
    <xf numFmtId="10" fontId="18" fillId="0" borderId="70" xfId="3" applyNumberFormat="1" applyFont="1" applyFill="1" applyBorder="1" applyAlignment="1" applyProtection="1">
      <alignment horizontal="right" vertical="center"/>
    </xf>
    <xf numFmtId="43" fontId="65" fillId="3" borderId="38" xfId="1" applyFont="1" applyFill="1" applyBorder="1" applyAlignment="1" applyProtection="1">
      <alignment horizontal="right" vertical="center" wrapText="1"/>
    </xf>
    <xf numFmtId="43" fontId="65" fillId="0" borderId="39" xfId="1" applyFont="1" applyFill="1" applyBorder="1" applyAlignment="1" applyProtection="1">
      <alignment horizontal="right" vertical="center" wrapText="1"/>
    </xf>
    <xf numFmtId="43" fontId="65" fillId="0" borderId="39" xfId="1" applyFont="1" applyFill="1" applyBorder="1" applyAlignment="1" applyProtection="1">
      <alignment horizontal="right" vertical="center"/>
    </xf>
    <xf numFmtId="43" fontId="51" fillId="3" borderId="38" xfId="1" applyFont="1" applyFill="1" applyBorder="1" applyAlignment="1" applyProtection="1">
      <alignment horizontal="left" vertical="center" wrapText="1"/>
    </xf>
    <xf numFmtId="43" fontId="65" fillId="25" borderId="39" xfId="1" applyFont="1" applyFill="1" applyBorder="1" applyAlignment="1" applyProtection="1">
      <alignment horizontal="left" vertical="center" wrapText="1"/>
    </xf>
    <xf numFmtId="1" fontId="66" fillId="36" borderId="31" xfId="4" applyNumberFormat="1" applyFont="1" applyFill="1" applyBorder="1" applyAlignment="1">
      <alignment horizontal="center" vertical="center"/>
    </xf>
    <xf numFmtId="1" fontId="66" fillId="36" borderId="32" xfId="4" applyNumberFormat="1" applyFont="1" applyFill="1" applyBorder="1" applyAlignment="1">
      <alignment horizontal="center" vertical="center"/>
    </xf>
    <xf numFmtId="0" fontId="66" fillId="36" borderId="34" xfId="5" applyFont="1" applyFill="1" applyBorder="1" applyAlignment="1" applyProtection="1">
      <alignment horizontal="center" vertical="center"/>
    </xf>
    <xf numFmtId="0" fontId="66" fillId="3" borderId="36" xfId="5" applyFont="1" applyFill="1" applyBorder="1" applyAlignment="1" applyProtection="1">
      <alignment horizontal="center" vertical="center" wrapText="1"/>
    </xf>
    <xf numFmtId="0" fontId="66" fillId="3" borderId="37" xfId="5" applyFont="1" applyFill="1" applyBorder="1" applyAlignment="1" applyProtection="1">
      <alignment horizontal="center" vertical="center" wrapText="1"/>
    </xf>
    <xf numFmtId="0" fontId="67" fillId="0" borderId="6" xfId="5" applyFont="1" applyFill="1" applyBorder="1" applyAlignment="1" applyProtection="1">
      <alignment horizontal="center" vertical="center" wrapText="1"/>
    </xf>
    <xf numFmtId="0" fontId="67" fillId="0" borderId="3" xfId="5" applyFont="1" applyFill="1" applyBorder="1" applyAlignment="1" applyProtection="1">
      <alignment horizontal="center" vertical="center" wrapText="1"/>
    </xf>
    <xf numFmtId="0" fontId="66" fillId="0" borderId="3" xfId="5" applyFont="1" applyFill="1" applyBorder="1" applyAlignment="1" applyProtection="1">
      <alignment horizontal="center" vertical="center"/>
    </xf>
    <xf numFmtId="0" fontId="66" fillId="0" borderId="3" xfId="5" applyFont="1" applyFill="1" applyBorder="1" applyAlignment="1" applyProtection="1">
      <alignment horizontal="center" vertical="center" wrapText="1"/>
    </xf>
    <xf numFmtId="0" fontId="66" fillId="0" borderId="17" xfId="5" applyFont="1" applyFill="1" applyBorder="1" applyAlignment="1" applyProtection="1">
      <alignment horizontal="center" vertical="center"/>
    </xf>
    <xf numFmtId="0" fontId="67" fillId="0" borderId="3" xfId="5" applyFont="1" applyFill="1" applyBorder="1" applyAlignment="1" applyProtection="1">
      <alignment horizontal="center" vertical="center"/>
    </xf>
    <xf numFmtId="0" fontId="66" fillId="0" borderId="36" xfId="5" applyFont="1" applyFill="1" applyBorder="1" applyAlignment="1" applyProtection="1">
      <alignment horizontal="center" vertical="center" wrapText="1"/>
    </xf>
    <xf numFmtId="0" fontId="66" fillId="0" borderId="37" xfId="5" applyFont="1" applyFill="1" applyBorder="1" applyAlignment="1" applyProtection="1">
      <alignment horizontal="center" vertical="center" wrapText="1"/>
    </xf>
    <xf numFmtId="0" fontId="67" fillId="0" borderId="11" xfId="5" applyFont="1" applyFill="1" applyBorder="1" applyAlignment="1" applyProtection="1">
      <alignment horizontal="center" vertical="center" wrapText="1"/>
    </xf>
    <xf numFmtId="0" fontId="67" fillId="0" borderId="6" xfId="5" applyFont="1" applyFill="1" applyBorder="1" applyAlignment="1" applyProtection="1">
      <alignment horizontal="center" vertical="center"/>
    </xf>
    <xf numFmtId="0" fontId="66" fillId="0" borderId="15" xfId="5" applyFont="1" applyFill="1" applyBorder="1" applyAlignment="1" applyProtection="1">
      <alignment horizontal="center" vertical="center"/>
    </xf>
    <xf numFmtId="0" fontId="67" fillId="0" borderId="41" xfId="5" applyFont="1" applyFill="1" applyBorder="1" applyAlignment="1" applyProtection="1">
      <alignment horizontal="center" vertical="center"/>
    </xf>
    <xf numFmtId="0" fontId="67" fillId="0" borderId="11" xfId="5" applyFont="1" applyFill="1" applyBorder="1" applyAlignment="1" applyProtection="1">
      <alignment horizontal="center" vertical="center"/>
    </xf>
    <xf numFmtId="0" fontId="66" fillId="3" borderId="6" xfId="5" applyFont="1" applyFill="1" applyBorder="1" applyAlignment="1" applyProtection="1">
      <alignment horizontal="center" vertical="center" wrapText="1"/>
    </xf>
    <xf numFmtId="0" fontId="66" fillId="3" borderId="3" xfId="5" applyFont="1" applyFill="1" applyBorder="1" applyAlignment="1" applyProtection="1">
      <alignment horizontal="center" vertical="center" wrapText="1"/>
    </xf>
    <xf numFmtId="0" fontId="67" fillId="0" borderId="17" xfId="5" applyFont="1" applyFill="1" applyBorder="1" applyAlignment="1" applyProtection="1">
      <alignment horizontal="center" vertical="center"/>
    </xf>
    <xf numFmtId="0" fontId="67" fillId="0" borderId="42" xfId="5" applyFont="1" applyFill="1" applyBorder="1" applyAlignment="1" applyProtection="1">
      <alignment horizontal="center" vertical="center"/>
    </xf>
    <xf numFmtId="0" fontId="67" fillId="0" borderId="43" xfId="5" applyFont="1" applyFill="1" applyBorder="1" applyAlignment="1" applyProtection="1">
      <alignment horizontal="center" vertical="center"/>
    </xf>
    <xf numFmtId="0" fontId="66" fillId="0" borderId="43" xfId="5" applyFont="1" applyFill="1" applyBorder="1" applyAlignment="1" applyProtection="1">
      <alignment horizontal="center" vertical="center"/>
    </xf>
    <xf numFmtId="0" fontId="67" fillId="0" borderId="0" xfId="4" applyFont="1" applyFill="1" applyAlignment="1">
      <alignment horizontal="center" vertical="center"/>
    </xf>
    <xf numFmtId="0" fontId="67" fillId="0" borderId="0" xfId="0" applyFont="1"/>
    <xf numFmtId="0" fontId="66" fillId="3" borderId="47" xfId="5" applyFont="1" applyFill="1" applyBorder="1" applyAlignment="1" applyProtection="1">
      <alignment horizontal="left" vertical="center" wrapText="1"/>
    </xf>
    <xf numFmtId="43" fontId="66" fillId="3" borderId="38" xfId="1" applyNumberFormat="1" applyFont="1" applyFill="1" applyBorder="1" applyAlignment="1" applyProtection="1">
      <alignment horizontal="left" vertical="center" wrapText="1"/>
    </xf>
    <xf numFmtId="43" fontId="66" fillId="3" borderId="38" xfId="1" applyFont="1" applyFill="1" applyBorder="1" applyAlignment="1" applyProtection="1">
      <alignment horizontal="left" vertical="center" wrapText="1"/>
    </xf>
    <xf numFmtId="0" fontId="66" fillId="3" borderId="38" xfId="5" applyFont="1" applyFill="1" applyBorder="1" applyAlignment="1" applyProtection="1">
      <alignment horizontal="center" vertical="center" wrapText="1"/>
    </xf>
    <xf numFmtId="0" fontId="67" fillId="0" borderId="2" xfId="5" applyFont="1" applyFill="1" applyBorder="1" applyAlignment="1" applyProtection="1">
      <alignment horizontal="left" vertical="center" wrapText="1"/>
    </xf>
    <xf numFmtId="43" fontId="67" fillId="25" borderId="39" xfId="1" applyNumberFormat="1" applyFont="1" applyFill="1" applyBorder="1" applyAlignment="1" applyProtection="1">
      <alignment horizontal="left" vertical="center" wrapText="1"/>
    </xf>
    <xf numFmtId="43" fontId="67" fillId="25" borderId="39" xfId="1" applyFont="1" applyFill="1" applyBorder="1" applyAlignment="1" applyProtection="1">
      <alignment horizontal="left" vertical="center" wrapText="1"/>
    </xf>
    <xf numFmtId="0" fontId="67" fillId="0" borderId="39" xfId="5" applyFont="1" applyFill="1" applyBorder="1" applyAlignment="1" applyProtection="1">
      <alignment horizontal="center" vertical="center" wrapText="1"/>
    </xf>
    <xf numFmtId="0" fontId="66" fillId="0" borderId="2" xfId="5" applyFont="1" applyFill="1" applyBorder="1" applyAlignment="1" applyProtection="1">
      <alignment horizontal="left" vertical="center" wrapText="1"/>
    </xf>
    <xf numFmtId="43" fontId="67" fillId="0" borderId="39" xfId="1" applyNumberFormat="1" applyFont="1" applyFill="1" applyBorder="1" applyAlignment="1" applyProtection="1">
      <alignment horizontal="right" vertical="center"/>
    </xf>
    <xf numFmtId="43" fontId="67" fillId="0" borderId="39" xfId="1" applyFont="1" applyFill="1" applyBorder="1" applyAlignment="1" applyProtection="1">
      <alignment horizontal="right" vertical="center"/>
    </xf>
    <xf numFmtId="43" fontId="67" fillId="25" borderId="39" xfId="1" applyNumberFormat="1" applyFont="1" applyFill="1" applyBorder="1" applyAlignment="1" applyProtection="1">
      <alignment horizontal="right" vertical="center" wrapText="1"/>
    </xf>
    <xf numFmtId="43" fontId="67" fillId="25" borderId="39" xfId="1" applyFont="1" applyFill="1" applyBorder="1" applyAlignment="1" applyProtection="1">
      <alignment horizontal="right" vertical="center" wrapText="1"/>
    </xf>
    <xf numFmtId="0" fontId="67" fillId="0" borderId="39" xfId="5" applyFont="1" applyFill="1" applyBorder="1" applyAlignment="1" applyProtection="1">
      <alignment horizontal="center" vertical="center"/>
    </xf>
    <xf numFmtId="0" fontId="68" fillId="0" borderId="39" xfId="5" applyFont="1" applyFill="1" applyBorder="1" applyAlignment="1" applyProtection="1">
      <alignment horizontal="center" vertical="center"/>
    </xf>
    <xf numFmtId="43" fontId="66" fillId="0" borderId="39" xfId="1" applyNumberFormat="1" applyFont="1" applyFill="1" applyBorder="1" applyAlignment="1" applyProtection="1">
      <alignment horizontal="right" vertical="center" wrapText="1"/>
    </xf>
    <xf numFmtId="43" fontId="66" fillId="0" borderId="39" xfId="1" applyFont="1" applyFill="1" applyBorder="1" applyAlignment="1" applyProtection="1">
      <alignment horizontal="right" vertical="center" wrapText="1"/>
    </xf>
    <xf numFmtId="0" fontId="66" fillId="0" borderId="39" xfId="5" applyFont="1" applyFill="1" applyBorder="1" applyAlignment="1" applyProtection="1">
      <alignment horizontal="center" vertical="center" wrapText="1"/>
    </xf>
    <xf numFmtId="43" fontId="67" fillId="3" borderId="38" xfId="1" applyNumberFormat="1" applyFont="1" applyFill="1" applyBorder="1" applyAlignment="1" applyProtection="1">
      <alignment horizontal="right" vertical="center" wrapText="1"/>
    </xf>
    <xf numFmtId="43" fontId="67" fillId="3" borderId="38" xfId="1" applyFont="1" applyFill="1" applyBorder="1" applyAlignment="1" applyProtection="1">
      <alignment horizontal="right" vertical="center" wrapText="1"/>
    </xf>
    <xf numFmtId="0" fontId="66" fillId="3" borderId="1" xfId="5" applyFont="1" applyFill="1" applyBorder="1" applyAlignment="1" applyProtection="1">
      <alignment horizontal="left" vertical="center" wrapText="1"/>
    </xf>
    <xf numFmtId="43" fontId="67" fillId="3" borderId="45" xfId="1" applyNumberFormat="1" applyFont="1" applyFill="1" applyBorder="1" applyAlignment="1" applyProtection="1">
      <alignment horizontal="right" vertical="center" wrapText="1"/>
    </xf>
    <xf numFmtId="43" fontId="67" fillId="3" borderId="45" xfId="1" applyFont="1" applyFill="1" applyBorder="1" applyAlignment="1" applyProtection="1">
      <alignment horizontal="right" vertical="center" wrapText="1"/>
    </xf>
    <xf numFmtId="43" fontId="67" fillId="0" borderId="38" xfId="1" applyNumberFormat="1" applyFont="1" applyFill="1" applyBorder="1" applyAlignment="1" applyProtection="1">
      <alignment horizontal="right" vertical="center"/>
    </xf>
    <xf numFmtId="43" fontId="67" fillId="0" borderId="38" xfId="1" applyFont="1" applyFill="1" applyBorder="1" applyAlignment="1" applyProtection="1">
      <alignment horizontal="right" vertical="center"/>
    </xf>
    <xf numFmtId="0" fontId="66" fillId="0" borderId="38" xfId="5" applyFont="1" applyFill="1" applyBorder="1" applyAlignment="1" applyProtection="1">
      <alignment horizontal="center" vertical="center" wrapText="1"/>
    </xf>
    <xf numFmtId="43" fontId="67" fillId="0" borderId="39" xfId="1" applyNumberFormat="1" applyFont="1" applyFill="1" applyBorder="1" applyAlignment="1" applyProtection="1">
      <alignment horizontal="right" vertical="center" wrapText="1"/>
    </xf>
    <xf numFmtId="43" fontId="67" fillId="0" borderId="39" xfId="1" applyFont="1" applyFill="1" applyBorder="1" applyAlignment="1" applyProtection="1">
      <alignment horizontal="right" vertical="center" wrapText="1"/>
    </xf>
    <xf numFmtId="0" fontId="66" fillId="0" borderId="1" xfId="5" applyFont="1" applyFill="1" applyBorder="1" applyAlignment="1" applyProtection="1">
      <alignment horizontal="left" vertical="center" wrapText="1"/>
    </xf>
    <xf numFmtId="0" fontId="67" fillId="0" borderId="9" xfId="5" applyFont="1" applyFill="1" applyBorder="1" applyAlignment="1" applyProtection="1">
      <alignment horizontal="left" vertical="center" wrapText="1"/>
    </xf>
    <xf numFmtId="0" fontId="66" fillId="0" borderId="2" xfId="6" applyFont="1" applyFill="1" applyBorder="1" applyAlignment="1">
      <alignment vertical="center" wrapText="1"/>
    </xf>
    <xf numFmtId="0" fontId="66" fillId="0" borderId="40" xfId="6" applyFont="1" applyFill="1" applyBorder="1" applyAlignment="1">
      <alignment vertical="center" wrapText="1"/>
    </xf>
    <xf numFmtId="0" fontId="67" fillId="0" borderId="0" xfId="4" applyFont="1" applyFill="1" applyAlignment="1">
      <alignment vertical="center"/>
    </xf>
    <xf numFmtId="0" fontId="66" fillId="0" borderId="19" xfId="5" applyFont="1" applyFill="1" applyBorder="1" applyAlignment="1" applyProtection="1">
      <alignment horizontal="left" vertical="center" wrapText="1"/>
    </xf>
    <xf numFmtId="43" fontId="67" fillId="0" borderId="44" xfId="1" applyNumberFormat="1" applyFont="1" applyFill="1" applyBorder="1" applyAlignment="1" applyProtection="1">
      <alignment horizontal="right" vertical="center"/>
    </xf>
    <xf numFmtId="43" fontId="67" fillId="0" borderId="44" xfId="1" applyFont="1" applyFill="1" applyBorder="1" applyAlignment="1" applyProtection="1">
      <alignment horizontal="right" vertical="center"/>
    </xf>
    <xf numFmtId="0" fontId="67" fillId="0" borderId="44" xfId="5" applyFont="1" applyFill="1" applyBorder="1" applyAlignment="1" applyProtection="1">
      <alignment horizontal="center" vertical="center"/>
    </xf>
    <xf numFmtId="0" fontId="67" fillId="0" borderId="0" xfId="4" applyFont="1" applyFill="1" applyBorder="1" applyAlignment="1">
      <alignment vertical="center" wrapText="1"/>
    </xf>
    <xf numFmtId="43" fontId="67" fillId="0" borderId="0" xfId="1" applyNumberFormat="1" applyFont="1" applyFill="1" applyBorder="1" applyAlignment="1">
      <alignment vertical="center"/>
    </xf>
    <xf numFmtId="43" fontId="67" fillId="0" borderId="0" xfId="0" applyNumberFormat="1" applyFont="1"/>
    <xf numFmtId="1" fontId="70" fillId="36" borderId="30" xfId="4" applyNumberFormat="1" applyFont="1" applyFill="1" applyBorder="1" applyAlignment="1">
      <alignment horizontal="center" vertical="center"/>
    </xf>
    <xf numFmtId="1" fontId="70" fillId="36" borderId="31" xfId="4" applyNumberFormat="1" applyFont="1" applyFill="1" applyBorder="1" applyAlignment="1">
      <alignment horizontal="center" vertical="center"/>
    </xf>
    <xf numFmtId="1" fontId="70" fillId="36" borderId="32" xfId="4" applyNumberFormat="1" applyFont="1" applyFill="1" applyBorder="1" applyAlignment="1">
      <alignment horizontal="center" vertical="center"/>
    </xf>
    <xf numFmtId="0" fontId="71" fillId="0" borderId="0" xfId="0" applyFont="1"/>
    <xf numFmtId="0" fontId="70" fillId="36" borderId="34" xfId="5" applyFont="1" applyFill="1" applyBorder="1" applyAlignment="1" applyProtection="1">
      <alignment horizontal="center" vertical="center"/>
    </xf>
    <xf numFmtId="0" fontId="70" fillId="3" borderId="36" xfId="5" applyFont="1" applyFill="1" applyBorder="1" applyAlignment="1" applyProtection="1">
      <alignment horizontal="center" vertical="center" wrapText="1"/>
    </xf>
    <xf numFmtId="0" fontId="70" fillId="3" borderId="37" xfId="5" applyFont="1" applyFill="1" applyBorder="1" applyAlignment="1" applyProtection="1">
      <alignment horizontal="center" vertical="center" wrapText="1"/>
    </xf>
    <xf numFmtId="0" fontId="70" fillId="3" borderId="45" xfId="5" applyFont="1" applyFill="1" applyBorder="1" applyAlignment="1" applyProtection="1">
      <alignment horizontal="left" vertical="center" wrapText="1"/>
    </xf>
    <xf numFmtId="39" fontId="71" fillId="3" borderId="38" xfId="5" applyNumberFormat="1" applyFont="1" applyFill="1" applyBorder="1" applyAlignment="1" applyProtection="1">
      <alignment horizontal="center" vertical="center" wrapText="1"/>
    </xf>
    <xf numFmtId="0" fontId="71" fillId="0" borderId="36" xfId="5" applyFont="1" applyFill="1" applyBorder="1" applyAlignment="1" applyProtection="1">
      <alignment horizontal="center" vertical="center" wrapText="1"/>
    </xf>
    <xf numFmtId="0" fontId="71" fillId="0" borderId="37" xfId="5" applyFont="1" applyFill="1" applyBorder="1" applyAlignment="1" applyProtection="1">
      <alignment horizontal="center" vertical="center" wrapText="1"/>
    </xf>
    <xf numFmtId="0" fontId="71" fillId="0" borderId="2" xfId="5" applyFont="1" applyFill="1" applyBorder="1" applyAlignment="1" applyProtection="1">
      <alignment horizontal="left" vertical="center" wrapText="1"/>
    </xf>
    <xf numFmtId="39" fontId="71" fillId="0" borderId="38" xfId="5" applyNumberFormat="1" applyFont="1" applyFill="1" applyBorder="1" applyAlignment="1" applyProtection="1">
      <alignment horizontal="center" vertical="center" wrapText="1"/>
    </xf>
    <xf numFmtId="0" fontId="71" fillId="0" borderId="3" xfId="5" applyFont="1" applyFill="1" applyBorder="1" applyAlignment="1" applyProtection="1">
      <alignment horizontal="center" vertical="center" wrapText="1"/>
    </xf>
    <xf numFmtId="0" fontId="70" fillId="0" borderId="3" xfId="5" applyFont="1" applyFill="1" applyBorder="1" applyAlignment="1" applyProtection="1">
      <alignment horizontal="center" vertical="center" wrapText="1"/>
    </xf>
    <xf numFmtId="0" fontId="70" fillId="0" borderId="1" xfId="5" applyFont="1" applyFill="1" applyBorder="1" applyAlignment="1" applyProtection="1">
      <alignment horizontal="left" vertical="center" wrapText="1"/>
    </xf>
    <xf numFmtId="0" fontId="71" fillId="0" borderId="39" xfId="5" applyFont="1" applyFill="1" applyBorder="1" applyAlignment="1" applyProtection="1">
      <alignment horizontal="center" vertical="center" wrapText="1"/>
    </xf>
    <xf numFmtId="0" fontId="71" fillId="0" borderId="1" xfId="5" applyFont="1" applyFill="1" applyBorder="1" applyAlignment="1" applyProtection="1">
      <alignment horizontal="left" vertical="center" wrapText="1"/>
    </xf>
    <xf numFmtId="39" fontId="71" fillId="0" borderId="39" xfId="5" applyNumberFormat="1" applyFont="1" applyFill="1" applyBorder="1" applyAlignment="1" applyProtection="1">
      <alignment horizontal="center" vertical="center" wrapText="1"/>
    </xf>
    <xf numFmtId="0" fontId="71" fillId="0" borderId="6" xfId="5" applyFont="1" applyFill="1" applyBorder="1" applyAlignment="1" applyProtection="1">
      <alignment horizontal="center" vertical="center" wrapText="1"/>
    </xf>
    <xf numFmtId="0" fontId="70" fillId="0" borderId="2" xfId="5" applyFont="1" applyFill="1" applyBorder="1" applyAlignment="1" applyProtection="1">
      <alignment horizontal="left" vertical="center" wrapText="1"/>
    </xf>
    <xf numFmtId="0" fontId="71" fillId="0" borderId="17" xfId="5" applyFont="1" applyFill="1" applyBorder="1" applyAlignment="1" applyProtection="1">
      <alignment horizontal="center" vertical="center" wrapText="1"/>
    </xf>
    <xf numFmtId="0" fontId="70" fillId="0" borderId="64" xfId="5" applyFont="1" applyFill="1" applyBorder="1" applyAlignment="1" applyProtection="1">
      <alignment horizontal="left" vertical="center" wrapText="1"/>
    </xf>
    <xf numFmtId="0" fontId="70" fillId="0" borderId="17" xfId="5" applyFont="1" applyFill="1" applyBorder="1" applyAlignment="1" applyProtection="1">
      <alignment horizontal="center" vertical="center" wrapText="1"/>
    </xf>
    <xf numFmtId="0" fontId="70" fillId="0" borderId="7" xfId="5" applyFont="1" applyFill="1" applyBorder="1" applyAlignment="1" applyProtection="1">
      <alignment horizontal="left" vertical="center" wrapText="1"/>
    </xf>
    <xf numFmtId="0" fontId="71" fillId="0" borderId="45" xfId="5" applyFont="1" applyFill="1" applyBorder="1" applyAlignment="1" applyProtection="1">
      <alignment horizontal="left" vertical="center" wrapText="1"/>
    </xf>
    <xf numFmtId="0" fontId="72" fillId="0" borderId="39" xfId="5" applyFont="1" applyFill="1" applyBorder="1" applyAlignment="1" applyProtection="1">
      <alignment horizontal="center" vertical="center" wrapText="1"/>
    </xf>
    <xf numFmtId="0" fontId="71" fillId="0" borderId="39" xfId="5" applyFont="1" applyFill="1" applyBorder="1" applyAlignment="1" applyProtection="1">
      <alignment horizontal="center" vertical="center"/>
    </xf>
    <xf numFmtId="0" fontId="70" fillId="3" borderId="38" xfId="5" applyFont="1" applyFill="1" applyBorder="1" applyAlignment="1" applyProtection="1">
      <alignment horizontal="center" vertical="center" wrapText="1"/>
    </xf>
    <xf numFmtId="0" fontId="71" fillId="0" borderId="2" xfId="5" quotePrefix="1" applyFont="1" applyFill="1" applyBorder="1" applyAlignment="1" applyProtection="1">
      <alignment horizontal="left" vertical="center" wrapText="1"/>
    </xf>
    <xf numFmtId="0" fontId="71" fillId="0" borderId="3" xfId="5" applyFont="1" applyFill="1" applyBorder="1" applyAlignment="1" applyProtection="1">
      <alignment horizontal="center" vertical="center"/>
    </xf>
    <xf numFmtId="0" fontId="71" fillId="0" borderId="0" xfId="0" applyFont="1" applyFill="1"/>
    <xf numFmtId="0" fontId="71" fillId="0" borderId="7" xfId="5" applyFont="1" applyFill="1" applyBorder="1" applyAlignment="1" applyProtection="1">
      <alignment horizontal="center" vertical="center" wrapText="1"/>
    </xf>
    <xf numFmtId="0" fontId="71" fillId="0" borderId="38" xfId="5" applyFont="1" applyFill="1" applyBorder="1" applyAlignment="1" applyProtection="1">
      <alignment horizontal="center" vertical="center" wrapText="1"/>
    </xf>
    <xf numFmtId="0" fontId="70" fillId="0" borderId="3" xfId="5" applyFont="1" applyFill="1" applyBorder="1" applyAlignment="1" applyProtection="1">
      <alignment horizontal="center" vertical="center"/>
    </xf>
    <xf numFmtId="0" fontId="70" fillId="0" borderId="2" xfId="6" applyFont="1" applyFill="1" applyBorder="1" applyAlignment="1">
      <alignment vertical="center" wrapText="1"/>
    </xf>
    <xf numFmtId="0" fontId="70" fillId="0" borderId="37" xfId="5" applyFont="1" applyFill="1" applyBorder="1" applyAlignment="1" applyProtection="1">
      <alignment horizontal="center" vertical="center" wrapText="1"/>
    </xf>
    <xf numFmtId="0" fontId="70" fillId="0" borderId="45" xfId="5" applyFont="1" applyFill="1" applyBorder="1" applyAlignment="1" applyProtection="1">
      <alignment horizontal="left" vertical="center" wrapText="1"/>
    </xf>
    <xf numFmtId="0" fontId="70" fillId="0" borderId="38" xfId="5" applyFont="1" applyFill="1" applyBorder="1" applyAlignment="1" applyProtection="1">
      <alignment horizontal="center" vertical="center" wrapText="1"/>
    </xf>
    <xf numFmtId="0" fontId="70" fillId="3" borderId="71" xfId="5" applyFont="1" applyFill="1" applyBorder="1" applyAlignment="1" applyProtection="1">
      <alignment horizontal="center" vertical="center" wrapText="1"/>
    </xf>
    <xf numFmtId="0" fontId="70" fillId="0" borderId="2" xfId="5" applyFont="1" applyFill="1" applyBorder="1" applyAlignment="1" applyProtection="1">
      <alignment horizontal="left" vertical="center"/>
    </xf>
    <xf numFmtId="0" fontId="71" fillId="0" borderId="2" xfId="5" applyFont="1" applyFill="1" applyBorder="1" applyAlignment="1" applyProtection="1">
      <alignment horizontal="left" vertical="center"/>
    </xf>
    <xf numFmtId="0" fontId="70" fillId="0" borderId="46" xfId="5" applyFont="1" applyFill="1" applyBorder="1" applyAlignment="1" applyProtection="1">
      <alignment horizontal="left" vertical="center"/>
    </xf>
    <xf numFmtId="0" fontId="70" fillId="0" borderId="47" xfId="5" applyFont="1" applyFill="1" applyBorder="1" applyAlignment="1" applyProtection="1">
      <alignment horizontal="left" vertical="center" wrapText="1"/>
    </xf>
    <xf numFmtId="0" fontId="70" fillId="0" borderId="11" xfId="5" applyFont="1" applyFill="1" applyBorder="1" applyAlignment="1" applyProtection="1">
      <alignment horizontal="center" vertical="center" wrapText="1"/>
    </xf>
    <xf numFmtId="0" fontId="71" fillId="0" borderId="11" xfId="5" applyFont="1" applyFill="1" applyBorder="1" applyAlignment="1" applyProtection="1">
      <alignment horizontal="center" vertical="center" wrapText="1"/>
    </xf>
    <xf numFmtId="0" fontId="71" fillId="0" borderId="7" xfId="5" applyFont="1" applyFill="1" applyBorder="1" applyAlignment="1" applyProtection="1">
      <alignment horizontal="left" vertical="center" wrapText="1"/>
    </xf>
    <xf numFmtId="0" fontId="70" fillId="3" borderId="3" xfId="5" applyFont="1" applyFill="1" applyBorder="1" applyAlignment="1" applyProtection="1">
      <alignment horizontal="center" vertical="center" wrapText="1"/>
    </xf>
    <xf numFmtId="0" fontId="71" fillId="0" borderId="6" xfId="5" applyFont="1" applyFill="1" applyBorder="1" applyAlignment="1" applyProtection="1">
      <alignment horizontal="center" vertical="center"/>
    </xf>
    <xf numFmtId="0" fontId="71" fillId="0" borderId="6" xfId="5" applyFont="1" applyFill="1" applyBorder="1" applyAlignment="1">
      <alignment horizontal="center" vertical="center"/>
    </xf>
    <xf numFmtId="0" fontId="70" fillId="0" borderId="3" xfId="5" applyFont="1" applyFill="1" applyBorder="1" applyAlignment="1">
      <alignment horizontal="center" vertical="center"/>
    </xf>
    <xf numFmtId="0" fontId="71" fillId="0" borderId="39" xfId="5" applyFont="1" applyFill="1" applyBorder="1" applyAlignment="1">
      <alignment horizontal="center" vertical="center"/>
    </xf>
    <xf numFmtId="0" fontId="70" fillId="0" borderId="6" xfId="5" applyFont="1" applyFill="1" applyBorder="1" applyAlignment="1" applyProtection="1">
      <alignment horizontal="center" vertical="center"/>
    </xf>
    <xf numFmtId="0" fontId="70" fillId="0" borderId="26" xfId="5" applyFont="1" applyFill="1" applyBorder="1" applyAlignment="1" applyProtection="1">
      <alignment horizontal="center" vertical="center" wrapText="1"/>
    </xf>
    <xf numFmtId="0" fontId="70" fillId="0" borderId="29" xfId="5" applyFont="1" applyFill="1" applyBorder="1" applyAlignment="1" applyProtection="1">
      <alignment horizontal="center" vertical="center" wrapText="1"/>
    </xf>
    <xf numFmtId="0" fontId="70" fillId="0" borderId="27" xfId="5" applyFont="1" applyFill="1" applyBorder="1" applyAlignment="1" applyProtection="1">
      <alignment horizontal="left" vertical="center" wrapText="1"/>
    </xf>
    <xf numFmtId="0" fontId="71" fillId="0" borderId="0" xfId="4" applyFont="1" applyFill="1" applyBorder="1" applyAlignment="1">
      <alignment vertical="center" wrapText="1"/>
    </xf>
    <xf numFmtId="0" fontId="71" fillId="0" borderId="0" xfId="4" applyFont="1" applyFill="1" applyAlignment="1">
      <alignment horizontal="center" vertical="center"/>
    </xf>
    <xf numFmtId="43" fontId="71" fillId="0" borderId="0" xfId="0" applyNumberFormat="1" applyFont="1"/>
    <xf numFmtId="175" fontId="65" fillId="3" borderId="38" xfId="1" applyNumberFormat="1" applyFont="1" applyFill="1" applyBorder="1" applyAlignment="1" applyProtection="1">
      <alignment horizontal="right" vertical="center" wrapText="1"/>
    </xf>
    <xf numFmtId="43" fontId="65" fillId="25" borderId="38" xfId="1" applyFont="1" applyFill="1" applyBorder="1" applyAlignment="1" applyProtection="1">
      <alignment horizontal="right" vertical="center" wrapText="1"/>
    </xf>
    <xf numFmtId="175" fontId="65" fillId="25" borderId="38" xfId="1" applyNumberFormat="1" applyFont="1" applyFill="1" applyBorder="1" applyAlignment="1" applyProtection="1">
      <alignment horizontal="right" vertical="center" wrapText="1"/>
    </xf>
    <xf numFmtId="175" fontId="65" fillId="0" borderId="39" xfId="1" applyNumberFormat="1" applyFont="1" applyFill="1" applyBorder="1" applyAlignment="1" applyProtection="1">
      <alignment horizontal="right" vertical="center" wrapText="1"/>
    </xf>
    <xf numFmtId="43" fontId="65" fillId="0" borderId="38" xfId="1" applyFont="1" applyFill="1" applyBorder="1" applyAlignment="1" applyProtection="1">
      <alignment horizontal="right" vertical="center" wrapText="1"/>
    </xf>
    <xf numFmtId="175" fontId="65" fillId="0" borderId="38" xfId="1" applyNumberFormat="1" applyFont="1" applyFill="1" applyBorder="1" applyAlignment="1" applyProtection="1">
      <alignment horizontal="right" vertical="center" wrapText="1"/>
    </xf>
    <xf numFmtId="175" fontId="65" fillId="0" borderId="39" xfId="1" applyNumberFormat="1" applyFont="1" applyFill="1" applyBorder="1" applyAlignment="1" applyProtection="1">
      <alignment horizontal="right" vertical="center"/>
    </xf>
    <xf numFmtId="175" fontId="65" fillId="3" borderId="70" xfId="1" applyNumberFormat="1" applyFont="1" applyFill="1" applyBorder="1" applyAlignment="1" applyProtection="1">
      <alignment horizontal="right" vertical="center" wrapText="1"/>
    </xf>
    <xf numFmtId="43" fontId="65" fillId="3" borderId="70" xfId="1" applyFont="1" applyFill="1" applyBorder="1" applyAlignment="1" applyProtection="1">
      <alignment horizontal="right" vertical="center" wrapText="1"/>
    </xf>
    <xf numFmtId="43" fontId="51" fillId="3" borderId="38" xfId="1" applyFont="1" applyFill="1" applyBorder="1" applyAlignment="1" applyProtection="1">
      <alignment horizontal="right" vertical="center" wrapText="1"/>
    </xf>
    <xf numFmtId="175" fontId="51" fillId="3" borderId="38" xfId="1" applyNumberFormat="1" applyFont="1" applyFill="1" applyBorder="1" applyAlignment="1" applyProtection="1">
      <alignment horizontal="right" vertical="center" wrapText="1"/>
    </xf>
    <xf numFmtId="43" fontId="65" fillId="0" borderId="39" xfId="1" applyFont="1" applyFill="1" applyBorder="1" applyAlignment="1">
      <alignment horizontal="right" vertical="center"/>
    </xf>
    <xf numFmtId="175" fontId="65" fillId="0" borderId="39" xfId="1" applyNumberFormat="1" applyFont="1" applyFill="1" applyBorder="1" applyAlignment="1">
      <alignment horizontal="right" vertical="center"/>
    </xf>
    <xf numFmtId="43" fontId="65" fillId="3" borderId="39" xfId="1" applyFont="1" applyFill="1" applyBorder="1" applyAlignment="1" applyProtection="1">
      <alignment horizontal="right" vertical="center" wrapText="1"/>
    </xf>
    <xf numFmtId="43" fontId="65" fillId="0" borderId="38" xfId="1" applyFont="1" applyFill="1" applyBorder="1" applyAlignment="1" applyProtection="1">
      <alignment horizontal="right" vertical="center"/>
    </xf>
    <xf numFmtId="175" fontId="65" fillId="0" borderId="38" xfId="1" applyNumberFormat="1" applyFont="1" applyFill="1" applyBorder="1" applyAlignment="1" applyProtection="1">
      <alignment horizontal="right" vertical="center"/>
    </xf>
    <xf numFmtId="43" fontId="65" fillId="0" borderId="0" xfId="1" applyFont="1" applyFill="1" applyBorder="1" applyAlignment="1">
      <alignment horizontal="right" vertical="center"/>
    </xf>
    <xf numFmtId="175" fontId="65" fillId="0" borderId="0" xfId="1" applyNumberFormat="1" applyFont="1" applyFill="1" applyBorder="1" applyAlignment="1">
      <alignment horizontal="right" vertical="center"/>
    </xf>
    <xf numFmtId="43" fontId="0" fillId="0" borderId="0" xfId="0" applyNumberFormat="1"/>
    <xf numFmtId="0" fontId="79" fillId="0" borderId="0" xfId="0" applyFont="1"/>
    <xf numFmtId="164" fontId="47" fillId="23" borderId="27" xfId="116" applyFont="1" applyFill="1" applyBorder="1" applyAlignment="1">
      <alignment horizontal="center" vertical="center"/>
    </xf>
    <xf numFmtId="0" fontId="78" fillId="23" borderId="0" xfId="4" applyFont="1" applyFill="1" applyBorder="1" applyAlignment="1">
      <alignment horizontal="center" vertical="center" wrapText="1"/>
    </xf>
    <xf numFmtId="0" fontId="78" fillId="0" borderId="0" xfId="4" applyFont="1" applyFill="1" applyBorder="1" applyAlignment="1">
      <alignment horizontal="center" vertical="center" wrapText="1"/>
    </xf>
    <xf numFmtId="0" fontId="47" fillId="24" borderId="0" xfId="4" applyFont="1" applyFill="1" applyAlignment="1">
      <alignment vertical="center" wrapText="1"/>
    </xf>
    <xf numFmtId="0" fontId="78" fillId="0" borderId="5" xfId="5" applyFont="1" applyFill="1" applyBorder="1" applyAlignment="1" applyProtection="1">
      <alignment horizontal="center" vertical="center" wrapText="1"/>
    </xf>
    <xf numFmtId="0" fontId="78" fillId="0" borderId="23" xfId="5" applyFont="1" applyFill="1" applyBorder="1" applyAlignment="1" applyProtection="1">
      <alignment horizontal="center" vertical="center" wrapText="1"/>
    </xf>
    <xf numFmtId="0" fontId="78" fillId="0" borderId="30" xfId="5" applyFont="1" applyFill="1" applyBorder="1" applyAlignment="1" applyProtection="1">
      <alignment horizontal="center" vertical="center" wrapText="1"/>
    </xf>
    <xf numFmtId="164" fontId="78" fillId="24" borderId="34" xfId="116" applyFont="1" applyFill="1" applyBorder="1" applyAlignment="1" applyProtection="1">
      <alignment horizontal="center" vertical="center" wrapText="1"/>
    </xf>
    <xf numFmtId="43" fontId="80" fillId="36" borderId="33" xfId="1" applyFont="1" applyFill="1" applyBorder="1" applyAlignment="1" applyProtection="1">
      <alignment vertical="center" wrapText="1"/>
    </xf>
    <xf numFmtId="0" fontId="78" fillId="24" borderId="0" xfId="5" applyFont="1" applyFill="1" applyBorder="1" applyAlignment="1" applyProtection="1">
      <alignment vertical="center" wrapText="1"/>
    </xf>
    <xf numFmtId="0" fontId="47" fillId="23" borderId="0" xfId="4" applyFont="1" applyFill="1" applyBorder="1" applyAlignment="1">
      <alignment vertical="center" wrapText="1"/>
    </xf>
    <xf numFmtId="0" fontId="78" fillId="24" borderId="0" xfId="5" applyFont="1" applyFill="1" applyBorder="1" applyAlignment="1" applyProtection="1">
      <alignment vertical="center"/>
    </xf>
    <xf numFmtId="0" fontId="47" fillId="0" borderId="5" xfId="5" applyFont="1" applyFill="1" applyBorder="1" applyAlignment="1" applyProtection="1">
      <alignment horizontal="center" vertical="center" wrapText="1"/>
    </xf>
    <xf numFmtId="0" fontId="47" fillId="27" borderId="62" xfId="5" applyFont="1" applyFill="1" applyBorder="1" applyAlignment="1" applyProtection="1">
      <alignment horizontal="center" vertical="center" wrapText="1"/>
    </xf>
    <xf numFmtId="0" fontId="78" fillId="27" borderId="62" xfId="5" applyFont="1" applyFill="1" applyBorder="1" applyAlignment="1" applyProtection="1">
      <alignment vertical="center" wrapText="1"/>
    </xf>
    <xf numFmtId="164" fontId="81" fillId="27" borderId="63" xfId="116" applyFont="1" applyFill="1" applyBorder="1" applyAlignment="1">
      <alignment horizontal="right" vertical="center" wrapText="1"/>
    </xf>
    <xf numFmtId="0" fontId="47" fillId="0" borderId="7" xfId="5" applyFont="1" applyFill="1" applyBorder="1" applyAlignment="1" applyProtection="1">
      <alignment horizontal="center" vertical="center" wrapText="1"/>
    </xf>
    <xf numFmtId="0" fontId="78" fillId="28" borderId="46" xfId="5" applyFont="1" applyFill="1" applyBorder="1" applyAlignment="1" applyProtection="1">
      <alignment horizontal="center" vertical="center" wrapText="1"/>
    </xf>
    <xf numFmtId="0" fontId="78" fillId="28" borderId="46" xfId="5" applyFont="1" applyFill="1" applyBorder="1" applyAlignment="1" applyProtection="1">
      <alignment horizontal="left" vertical="center" wrapText="1"/>
    </xf>
    <xf numFmtId="164" fontId="81" fillId="28" borderId="39" xfId="116" applyFont="1" applyFill="1" applyBorder="1" applyAlignment="1">
      <alignment horizontal="right" vertical="center" wrapText="1"/>
    </xf>
    <xf numFmtId="0" fontId="78" fillId="0" borderId="0" xfId="4" applyFont="1" applyFill="1" applyAlignment="1">
      <alignment vertical="center" wrapText="1"/>
    </xf>
    <xf numFmtId="0" fontId="82" fillId="0" borderId="7" xfId="5" applyFont="1" applyFill="1" applyBorder="1" applyAlignment="1" applyProtection="1">
      <alignment horizontal="center" vertical="center" wrapText="1"/>
    </xf>
    <xf numFmtId="0" fontId="83" fillId="4" borderId="46" xfId="5" applyFont="1" applyFill="1" applyBorder="1" applyAlignment="1" applyProtection="1">
      <alignment horizontal="center" vertical="center" wrapText="1"/>
    </xf>
    <xf numFmtId="0" fontId="83" fillId="4" borderId="46" xfId="5" applyFont="1" applyFill="1" applyBorder="1" applyAlignment="1" applyProtection="1">
      <alignment horizontal="left" vertical="center" wrapText="1"/>
    </xf>
    <xf numFmtId="164" fontId="81" fillId="4" borderId="39" xfId="116" applyFont="1" applyFill="1" applyBorder="1" applyAlignment="1">
      <alignment horizontal="right" vertical="center" wrapText="1"/>
    </xf>
    <xf numFmtId="0" fontId="82" fillId="30" borderId="46" xfId="5" applyFont="1" applyFill="1" applyBorder="1" applyAlignment="1" applyProtection="1">
      <alignment horizontal="center" vertical="center" wrapText="1"/>
    </xf>
    <xf numFmtId="0" fontId="82" fillId="30" borderId="46" xfId="5" applyFont="1" applyFill="1" applyBorder="1" applyAlignment="1" applyProtection="1">
      <alignment horizontal="left" vertical="center" wrapText="1"/>
    </xf>
    <xf numFmtId="164" fontId="81" fillId="30" borderId="39" xfId="116" applyFont="1" applyFill="1" applyBorder="1" applyAlignment="1">
      <alignment horizontal="right" vertical="center" wrapText="1"/>
    </xf>
    <xf numFmtId="0" fontId="47" fillId="0" borderId="46" xfId="5" applyFont="1" applyFill="1" applyBorder="1" applyAlignment="1" applyProtection="1">
      <alignment horizontal="center" vertical="center" wrapText="1"/>
    </xf>
    <xf numFmtId="0" fontId="47" fillId="0" borderId="46" xfId="5" applyFont="1" applyFill="1" applyBorder="1" applyAlignment="1" applyProtection="1">
      <alignment horizontal="left" vertical="center" wrapText="1"/>
    </xf>
    <xf numFmtId="164" fontId="81" fillId="0" borderId="39" xfId="116" applyFont="1" applyBorder="1" applyAlignment="1">
      <alignment horizontal="right" vertical="center" wrapText="1"/>
    </xf>
    <xf numFmtId="0" fontId="47" fillId="31" borderId="46" xfId="5" applyFont="1" applyFill="1" applyBorder="1" applyAlignment="1" applyProtection="1">
      <alignment horizontal="center" vertical="center" wrapText="1"/>
    </xf>
    <xf numFmtId="0" fontId="47" fillId="31" borderId="46" xfId="5" applyFont="1" applyFill="1" applyBorder="1" applyAlignment="1" applyProtection="1">
      <alignment horizontal="left" vertical="center" wrapText="1"/>
    </xf>
    <xf numFmtId="164" fontId="81" fillId="31" borderId="39" xfId="116" applyFont="1" applyFill="1" applyBorder="1" applyAlignment="1">
      <alignment horizontal="right" vertical="center" wrapText="1"/>
    </xf>
    <xf numFmtId="0" fontId="47" fillId="24" borderId="46" xfId="5" applyFont="1" applyFill="1" applyBorder="1" applyAlignment="1" applyProtection="1">
      <alignment horizontal="center" vertical="center" wrapText="1"/>
    </xf>
    <xf numFmtId="0" fontId="47" fillId="24" borderId="46" xfId="5" applyFont="1" applyFill="1" applyBorder="1" applyAlignment="1" applyProtection="1">
      <alignment horizontal="left" vertical="center" wrapText="1"/>
    </xf>
    <xf numFmtId="0" fontId="47" fillId="24" borderId="7" xfId="5" applyFont="1" applyFill="1" applyBorder="1" applyAlignment="1" applyProtection="1">
      <alignment horizontal="center" vertical="center" wrapText="1"/>
    </xf>
    <xf numFmtId="0" fontId="82" fillId="0" borderId="46" xfId="5" applyFont="1" applyFill="1" applyBorder="1" applyAlignment="1" applyProtection="1">
      <alignment horizontal="center" vertical="center" wrapText="1"/>
    </xf>
    <xf numFmtId="0" fontId="82" fillId="0" borderId="46" xfId="5" applyFont="1" applyFill="1" applyBorder="1" applyAlignment="1" applyProtection="1">
      <alignment horizontal="left" vertical="center" wrapText="1"/>
    </xf>
    <xf numFmtId="0" fontId="83" fillId="0" borderId="46" xfId="5" applyFont="1" applyFill="1" applyBorder="1" applyAlignment="1" applyProtection="1">
      <alignment horizontal="center" vertical="center" wrapText="1"/>
    </xf>
    <xf numFmtId="0" fontId="83" fillId="0" borderId="46" xfId="5" applyFont="1" applyFill="1" applyBorder="1" applyAlignment="1" applyProtection="1">
      <alignment horizontal="left" vertical="center" wrapText="1"/>
    </xf>
    <xf numFmtId="0" fontId="78" fillId="0" borderId="7" xfId="5" applyFont="1" applyFill="1" applyBorder="1" applyAlignment="1" applyProtection="1">
      <alignment horizontal="center" vertical="center" wrapText="1"/>
    </xf>
    <xf numFmtId="0" fontId="47" fillId="0" borderId="7" xfId="5" applyFont="1" applyFill="1" applyBorder="1" applyAlignment="1">
      <alignment horizontal="center" vertical="center" wrapText="1"/>
    </xf>
    <xf numFmtId="0" fontId="85" fillId="0" borderId="7" xfId="5" applyFont="1" applyFill="1" applyBorder="1" applyAlignment="1" applyProtection="1">
      <alignment horizontal="center" vertical="center" wrapText="1"/>
    </xf>
    <xf numFmtId="0" fontId="82" fillId="31" borderId="46" xfId="5" applyFont="1" applyFill="1" applyBorder="1" applyAlignment="1" applyProtection="1">
      <alignment horizontal="center" vertical="center" wrapText="1"/>
    </xf>
    <xf numFmtId="0" fontId="82" fillId="31" borderId="46" xfId="5" applyFont="1" applyFill="1" applyBorder="1" applyAlignment="1" applyProtection="1">
      <alignment horizontal="left" vertical="center" wrapText="1"/>
    </xf>
    <xf numFmtId="164" fontId="86" fillId="31" borderId="39" xfId="116" applyFont="1" applyFill="1" applyBorder="1" applyAlignment="1">
      <alignment horizontal="right" vertical="center" wrapText="1"/>
    </xf>
    <xf numFmtId="0" fontId="78" fillId="29" borderId="46" xfId="5" applyFont="1" applyFill="1" applyBorder="1" applyAlignment="1" applyProtection="1">
      <alignment horizontal="center" vertical="center" wrapText="1"/>
    </xf>
    <xf numFmtId="0" fontId="78" fillId="29" borderId="46" xfId="5" applyFont="1" applyFill="1" applyBorder="1" applyAlignment="1" applyProtection="1">
      <alignment horizontal="left" vertical="center" wrapText="1"/>
    </xf>
    <xf numFmtId="164" fontId="81" fillId="29" borderId="39" xfId="116" applyFont="1" applyFill="1" applyBorder="1" applyAlignment="1">
      <alignment horizontal="right" vertical="center" wrapText="1"/>
    </xf>
    <xf numFmtId="0" fontId="47" fillId="27" borderId="46" xfId="5" applyFont="1" applyFill="1" applyBorder="1" applyAlignment="1" applyProtection="1">
      <alignment horizontal="center" vertical="center" wrapText="1"/>
    </xf>
    <xf numFmtId="0" fontId="78" fillId="27" borderId="46" xfId="5" applyFont="1" applyFill="1" applyBorder="1" applyAlignment="1" applyProtection="1">
      <alignment horizontal="left" vertical="center" wrapText="1"/>
    </xf>
    <xf numFmtId="164" fontId="81" fillId="27" borderId="39" xfId="116" applyFont="1" applyFill="1" applyBorder="1" applyAlignment="1">
      <alignment horizontal="right" vertical="center" wrapText="1"/>
    </xf>
    <xf numFmtId="164" fontId="81" fillId="0" borderId="39" xfId="116" applyFont="1" applyFill="1" applyBorder="1" applyAlignment="1">
      <alignment horizontal="right" vertical="center" wrapText="1"/>
    </xf>
    <xf numFmtId="0" fontId="47" fillId="26" borderId="7" xfId="5" applyFont="1" applyFill="1" applyBorder="1" applyAlignment="1" applyProtection="1">
      <alignment horizontal="center" vertical="center" wrapText="1"/>
    </xf>
    <xf numFmtId="0" fontId="82" fillId="26" borderId="46" xfId="5" applyFont="1" applyFill="1" applyBorder="1" applyAlignment="1" applyProtection="1">
      <alignment horizontal="center" vertical="center" wrapText="1"/>
    </xf>
    <xf numFmtId="0" fontId="82" fillId="26" borderId="46" xfId="5" applyFont="1" applyFill="1" applyBorder="1" applyAlignment="1" applyProtection="1">
      <alignment horizontal="left" vertical="center" wrapText="1"/>
    </xf>
    <xf numFmtId="164" fontId="81" fillId="26" borderId="39" xfId="116" applyFont="1" applyFill="1" applyBorder="1" applyAlignment="1">
      <alignment horizontal="right" vertical="center" wrapText="1"/>
    </xf>
    <xf numFmtId="0" fontId="83" fillId="30" borderId="46" xfId="5" applyFont="1" applyFill="1" applyBorder="1" applyAlignment="1" applyProtection="1">
      <alignment horizontal="center" vertical="center" wrapText="1"/>
    </xf>
    <xf numFmtId="0" fontId="83" fillId="30" borderId="46" xfId="5" applyFont="1" applyFill="1" applyBorder="1" applyAlignment="1" applyProtection="1">
      <alignment horizontal="left" vertical="center" wrapText="1"/>
    </xf>
    <xf numFmtId="0" fontId="47" fillId="24" borderId="7" xfId="5" applyFont="1" applyFill="1" applyBorder="1" applyAlignment="1">
      <alignment horizontal="center" vertical="center" wrapText="1"/>
    </xf>
    <xf numFmtId="0" fontId="78" fillId="0" borderId="7" xfId="5" applyFont="1" applyFill="1" applyBorder="1" applyAlignment="1">
      <alignment horizontal="center" vertical="center" wrapText="1"/>
    </xf>
    <xf numFmtId="0" fontId="78" fillId="0" borderId="7" xfId="5" quotePrefix="1" applyFont="1" applyFill="1" applyBorder="1" applyAlignment="1" applyProtection="1">
      <alignment horizontal="center" vertical="center" wrapText="1"/>
    </xf>
    <xf numFmtId="0" fontId="78" fillId="24" borderId="7" xfId="5" applyFont="1" applyFill="1" applyBorder="1" applyAlignment="1" applyProtection="1">
      <alignment horizontal="center" vertical="center" wrapText="1"/>
    </xf>
    <xf numFmtId="0" fontId="87" fillId="33" borderId="46" xfId="5" applyFont="1" applyFill="1" applyBorder="1" applyAlignment="1" applyProtection="1">
      <alignment horizontal="center" vertical="center" wrapText="1"/>
    </xf>
    <xf numFmtId="0" fontId="87" fillId="33" borderId="46" xfId="5" applyFont="1" applyFill="1" applyBorder="1" applyAlignment="1" applyProtection="1">
      <alignment horizontal="left" vertical="center" wrapText="1"/>
    </xf>
    <xf numFmtId="164" fontId="81" fillId="33" borderId="39" xfId="116" applyFont="1" applyFill="1" applyBorder="1" applyAlignment="1">
      <alignment horizontal="right" vertical="center" wrapText="1"/>
    </xf>
    <xf numFmtId="0" fontId="87" fillId="32" borderId="46" xfId="5" applyFont="1" applyFill="1" applyBorder="1" applyAlignment="1" applyProtection="1">
      <alignment horizontal="center" vertical="center" wrapText="1"/>
    </xf>
    <xf numFmtId="0" fontId="87" fillId="32" borderId="46" xfId="5" applyFont="1" applyFill="1" applyBorder="1" applyAlignment="1" applyProtection="1">
      <alignment horizontal="left" vertical="center" wrapText="1"/>
    </xf>
    <xf numFmtId="164" fontId="81" fillId="32" borderId="39" xfId="116" applyFont="1" applyFill="1" applyBorder="1" applyAlignment="1">
      <alignment horizontal="right" vertical="center" wrapText="1"/>
    </xf>
    <xf numFmtId="0" fontId="78" fillId="0" borderId="46" xfId="5" applyFont="1" applyFill="1" applyBorder="1" applyAlignment="1" applyProtection="1">
      <alignment horizontal="center" vertical="center" wrapText="1"/>
    </xf>
    <xf numFmtId="0" fontId="78" fillId="0" borderId="46" xfId="5" applyFont="1" applyFill="1" applyBorder="1" applyAlignment="1" applyProtection="1">
      <alignment horizontal="left" vertical="center" wrapText="1"/>
    </xf>
    <xf numFmtId="0" fontId="82" fillId="24" borderId="46" xfId="5" applyFont="1" applyFill="1" applyBorder="1" applyAlignment="1" applyProtection="1">
      <alignment horizontal="center" vertical="center" wrapText="1"/>
    </xf>
    <xf numFmtId="0" fontId="82" fillId="24" borderId="46" xfId="5" applyFont="1" applyFill="1" applyBorder="1" applyAlignment="1" applyProtection="1">
      <alignment horizontal="left" vertical="center" wrapText="1"/>
    </xf>
    <xf numFmtId="0" fontId="82" fillId="24" borderId="65" xfId="5" applyFont="1" applyFill="1" applyBorder="1" applyAlignment="1" applyProtection="1">
      <alignment horizontal="left" vertical="center" wrapText="1"/>
    </xf>
    <xf numFmtId="0" fontId="47" fillId="34" borderId="46" xfId="5" applyFont="1" applyFill="1" applyBorder="1" applyAlignment="1" applyProtection="1">
      <alignment horizontal="center" vertical="center" wrapText="1"/>
    </xf>
    <xf numFmtId="0" fontId="47" fillId="34" borderId="46" xfId="5" applyFont="1" applyFill="1" applyBorder="1" applyAlignment="1" applyProtection="1">
      <alignment horizontal="left" vertical="center" wrapText="1"/>
    </xf>
    <xf numFmtId="164" fontId="81" fillId="34" borderId="39" xfId="116" applyFont="1" applyFill="1" applyBorder="1" applyAlignment="1">
      <alignment horizontal="right" vertical="center" wrapText="1"/>
    </xf>
    <xf numFmtId="0" fontId="47" fillId="24" borderId="69" xfId="5" applyFont="1" applyFill="1" applyBorder="1" applyAlignment="1" applyProtection="1">
      <alignment horizontal="center" vertical="center" wrapText="1"/>
    </xf>
    <xf numFmtId="0" fontId="78" fillId="35" borderId="18" xfId="5" applyFont="1" applyFill="1" applyBorder="1" applyAlignment="1" applyProtection="1">
      <alignment horizontal="center" vertical="center" wrapText="1"/>
    </xf>
    <xf numFmtId="0" fontId="78" fillId="35" borderId="18" xfId="5" applyFont="1" applyFill="1" applyBorder="1" applyAlignment="1" applyProtection="1">
      <alignment horizontal="left" vertical="center" wrapText="1"/>
    </xf>
    <xf numFmtId="164" fontId="81" fillId="35" borderId="44" xfId="116" applyFont="1" applyFill="1" applyBorder="1" applyAlignment="1">
      <alignment horizontal="right" vertical="center" wrapText="1"/>
    </xf>
    <xf numFmtId="43" fontId="65" fillId="0" borderId="35" xfId="1" applyFont="1" applyFill="1" applyBorder="1" applyAlignment="1" applyProtection="1">
      <alignment horizontal="right" vertical="center" wrapText="1"/>
    </xf>
    <xf numFmtId="175" fontId="65" fillId="0" borderId="35" xfId="1" applyNumberFormat="1" applyFont="1" applyFill="1" applyBorder="1" applyAlignment="1" applyProtection="1">
      <alignment horizontal="right" vertical="center" wrapText="1"/>
    </xf>
    <xf numFmtId="0" fontId="70" fillId="0" borderId="35" xfId="5" applyFont="1" applyFill="1" applyBorder="1" applyAlignment="1" applyProtection="1">
      <alignment horizontal="center" vertical="center" wrapText="1"/>
    </xf>
    <xf numFmtId="43" fontId="65" fillId="3" borderId="38" xfId="1" applyNumberFormat="1" applyFont="1" applyFill="1" applyBorder="1" applyAlignment="1" applyProtection="1">
      <alignment horizontal="right" vertical="center" wrapText="1"/>
    </xf>
    <xf numFmtId="43" fontId="65" fillId="25" borderId="38" xfId="1" applyNumberFormat="1" applyFont="1" applyFill="1" applyBorder="1" applyAlignment="1" applyProtection="1">
      <alignment horizontal="right" vertical="center" wrapText="1"/>
    </xf>
    <xf numFmtId="43" fontId="65" fillId="0" borderId="0" xfId="1" applyNumberFormat="1" applyFont="1" applyFill="1" applyBorder="1" applyAlignment="1">
      <alignment horizontal="right" vertical="center"/>
    </xf>
    <xf numFmtId="43" fontId="51" fillId="3" borderId="38" xfId="1" applyNumberFormat="1" applyFont="1" applyFill="1" applyBorder="1" applyAlignment="1" applyProtection="1">
      <alignment horizontal="left" vertical="center" wrapText="1"/>
    </xf>
    <xf numFmtId="43" fontId="65" fillId="25" borderId="39" xfId="1" applyNumberFormat="1" applyFont="1" applyFill="1" applyBorder="1" applyAlignment="1" applyProtection="1">
      <alignment horizontal="left" vertical="center" wrapText="1"/>
    </xf>
    <xf numFmtId="0" fontId="70" fillId="36" borderId="34" xfId="5" applyFont="1" applyFill="1" applyBorder="1" applyAlignment="1" applyProtection="1">
      <alignment horizontal="center" vertical="center" wrapText="1"/>
    </xf>
    <xf numFmtId="0" fontId="70" fillId="36" borderId="34" xfId="5" applyFont="1" applyFill="1" applyBorder="1" applyAlignment="1" applyProtection="1">
      <alignment horizontal="center" vertical="center" wrapText="1"/>
    </xf>
    <xf numFmtId="164" fontId="78" fillId="24" borderId="33" xfId="116" applyFont="1" applyFill="1" applyBorder="1" applyAlignment="1" applyProtection="1">
      <alignment horizontal="center" vertical="center" wrapText="1"/>
    </xf>
    <xf numFmtId="43" fontId="80" fillId="36" borderId="33" xfId="1" applyFont="1" applyFill="1" applyBorder="1" applyAlignment="1" applyProtection="1">
      <alignment horizontal="center" vertical="center" wrapText="1"/>
    </xf>
    <xf numFmtId="0" fontId="89" fillId="0" borderId="0" xfId="4" applyFont="1" applyFill="1" applyAlignment="1">
      <alignment horizontal="left" vertical="center"/>
    </xf>
    <xf numFmtId="0" fontId="90" fillId="0" borderId="0" xfId="4" applyFont="1" applyFill="1" applyAlignment="1">
      <alignment horizontal="center" vertical="center"/>
    </xf>
    <xf numFmtId="0" fontId="90" fillId="0" borderId="0" xfId="4" applyFont="1" applyFill="1" applyAlignment="1">
      <alignment vertical="center"/>
    </xf>
    <xf numFmtId="164" fontId="91" fillId="23" borderId="0" xfId="116" applyFont="1" applyFill="1" applyAlignment="1">
      <alignment vertical="center"/>
    </xf>
    <xf numFmtId="0" fontId="90" fillId="23" borderId="0" xfId="4" applyFont="1" applyFill="1" applyAlignment="1">
      <alignment vertical="center"/>
    </xf>
    <xf numFmtId="0" fontId="92" fillId="3" borderId="23" xfId="4" applyFont="1" applyFill="1" applyBorder="1" applyAlignment="1">
      <alignment horizontal="center" vertical="center"/>
    </xf>
    <xf numFmtId="0" fontId="92" fillId="3" borderId="24" xfId="4" applyFont="1" applyFill="1" applyBorder="1" applyAlignment="1">
      <alignment horizontal="center" vertical="center"/>
    </xf>
    <xf numFmtId="0" fontId="92" fillId="3" borderId="58" xfId="4" applyFont="1" applyFill="1" applyBorder="1" applyAlignment="1">
      <alignment horizontal="center" vertical="center"/>
    </xf>
    <xf numFmtId="0" fontId="93" fillId="24" borderId="0" xfId="4" applyFont="1" applyFill="1" applyAlignment="1">
      <alignment vertical="center"/>
    </xf>
    <xf numFmtId="0" fontId="92" fillId="3" borderId="59" xfId="4" applyFont="1" applyFill="1" applyBorder="1" applyAlignment="1">
      <alignment horizontal="center" vertical="center"/>
    </xf>
    <xf numFmtId="0" fontId="92" fillId="3" borderId="27" xfId="4" applyFont="1" applyFill="1" applyBorder="1" applyAlignment="1">
      <alignment horizontal="center" vertical="center"/>
    </xf>
    <xf numFmtId="0" fontId="92" fillId="3" borderId="60" xfId="4" applyFont="1" applyFill="1" applyBorder="1" applyAlignment="1">
      <alignment horizontal="center" vertical="center"/>
    </xf>
    <xf numFmtId="0" fontId="94" fillId="0" borderId="0" xfId="4" applyFont="1" applyFill="1" applyAlignment="1">
      <alignment horizontal="left" vertical="center"/>
    </xf>
    <xf numFmtId="0" fontId="92" fillId="0" borderId="0" xfId="4" applyFont="1" applyFill="1" applyAlignment="1">
      <alignment horizontal="left" vertical="center"/>
    </xf>
    <xf numFmtId="0" fontId="92" fillId="0" borderId="0" xfId="4" applyFont="1" applyFill="1" applyAlignment="1">
      <alignment horizontal="center" vertical="center" wrapText="1"/>
    </xf>
    <xf numFmtId="164" fontId="88" fillId="23" borderId="0" xfId="116" applyFont="1" applyFill="1" applyAlignment="1">
      <alignment horizontal="center" vertical="center" wrapText="1"/>
    </xf>
    <xf numFmtId="0" fontId="92" fillId="23" borderId="0" xfId="4" applyFont="1" applyFill="1" applyAlignment="1">
      <alignment horizontal="center" vertical="center" wrapText="1"/>
    </xf>
    <xf numFmtId="0" fontId="95" fillId="24" borderId="0" xfId="4" applyFont="1" applyFill="1" applyAlignment="1">
      <alignment vertical="center"/>
    </xf>
    <xf numFmtId="0" fontId="94" fillId="23" borderId="0" xfId="4" applyFont="1" applyFill="1" applyAlignment="1">
      <alignment vertical="center"/>
    </xf>
    <xf numFmtId="0" fontId="94" fillId="23" borderId="0" xfId="4" applyFont="1" applyFill="1" applyBorder="1" applyAlignment="1">
      <alignment horizontal="center" vertical="center"/>
    </xf>
    <xf numFmtId="164" fontId="91" fillId="23" borderId="0" xfId="116" applyFont="1" applyFill="1" applyAlignment="1">
      <alignment horizontal="center" vertical="center"/>
    </xf>
    <xf numFmtId="0" fontId="89" fillId="25" borderId="30" xfId="4" applyFont="1" applyFill="1" applyBorder="1" applyAlignment="1">
      <alignment horizontal="left" vertical="center"/>
    </xf>
    <xf numFmtId="0" fontId="89" fillId="25" borderId="31" xfId="4" applyFont="1" applyFill="1" applyBorder="1" applyAlignment="1">
      <alignment horizontal="center" vertical="center"/>
    </xf>
    <xf numFmtId="164" fontId="88" fillId="3" borderId="31" xfId="116" applyFont="1" applyFill="1" applyBorder="1" applyAlignment="1">
      <alignment horizontal="center" vertical="center"/>
    </xf>
    <xf numFmtId="0" fontId="89" fillId="3" borderId="31" xfId="4" applyFont="1" applyFill="1" applyBorder="1" applyAlignment="1">
      <alignment horizontal="center" vertical="center"/>
    </xf>
    <xf numFmtId="0" fontId="89" fillId="3" borderId="32" xfId="4" applyFont="1" applyFill="1" applyBorder="1" applyAlignment="1">
      <alignment horizontal="center" vertical="center"/>
    </xf>
    <xf numFmtId="0" fontId="94" fillId="23" borderId="24" xfId="4" applyFont="1" applyFill="1" applyBorder="1" applyAlignment="1">
      <alignment horizontal="center" vertical="center"/>
    </xf>
    <xf numFmtId="0" fontId="94" fillId="23" borderId="58" xfId="4" applyFont="1" applyFill="1" applyBorder="1" applyAlignment="1">
      <alignment horizontal="center" vertical="center"/>
    </xf>
    <xf numFmtId="0" fontId="94" fillId="23" borderId="37" xfId="4" applyFont="1" applyFill="1" applyBorder="1" applyAlignment="1">
      <alignment horizontal="center" vertical="center"/>
    </xf>
    <xf numFmtId="0" fontId="94" fillId="23" borderId="61" xfId="4" applyFont="1" applyFill="1" applyBorder="1" applyAlignment="1">
      <alignment horizontal="center" vertical="center"/>
    </xf>
    <xf numFmtId="0" fontId="94" fillId="23" borderId="0" xfId="4" applyFont="1" applyFill="1" applyBorder="1" applyAlignment="1">
      <alignment horizontal="left" vertical="center"/>
    </xf>
    <xf numFmtId="0" fontId="94" fillId="0" borderId="0" xfId="4" applyFont="1" applyFill="1" applyBorder="1" applyAlignment="1">
      <alignment horizontal="center" vertical="center"/>
    </xf>
    <xf numFmtId="164" fontId="91" fillId="23" borderId="0" xfId="116" applyFont="1" applyFill="1" applyBorder="1" applyAlignment="1">
      <alignment horizontal="center" vertical="center"/>
    </xf>
    <xf numFmtId="0" fontId="94" fillId="23" borderId="0" xfId="4" applyFont="1" applyFill="1" applyBorder="1" applyAlignment="1">
      <alignment horizontal="right" vertical="center"/>
    </xf>
    <xf numFmtId="164" fontId="91" fillId="23" borderId="27" xfId="116" applyFont="1" applyFill="1" applyBorder="1" applyAlignment="1">
      <alignment horizontal="center" vertical="center"/>
    </xf>
    <xf numFmtId="0" fontId="94" fillId="23" borderId="27" xfId="4" applyFont="1" applyFill="1" applyBorder="1" applyAlignment="1">
      <alignment horizontal="center" vertical="center"/>
    </xf>
    <xf numFmtId="0" fontId="94" fillId="23" borderId="60" xfId="4" applyFont="1" applyFill="1" applyBorder="1" applyAlignment="1">
      <alignment horizontal="center" vertical="center"/>
    </xf>
    <xf numFmtId="164" fontId="88" fillId="23" borderId="24" xfId="116" applyFont="1" applyFill="1" applyBorder="1" applyAlignment="1">
      <alignment horizontal="center" vertical="center"/>
    </xf>
    <xf numFmtId="0" fontId="89" fillId="23" borderId="24" xfId="4" applyFont="1" applyFill="1" applyBorder="1" applyAlignment="1">
      <alignment horizontal="center" vertical="center"/>
    </xf>
    <xf numFmtId="0" fontId="89" fillId="23" borderId="58" xfId="4" applyFont="1" applyFill="1" applyBorder="1" applyAlignment="1">
      <alignment horizontal="center" vertical="center"/>
    </xf>
    <xf numFmtId="0" fontId="89" fillId="25" borderId="23" xfId="4" applyFont="1" applyFill="1" applyBorder="1" applyAlignment="1">
      <alignment vertical="center"/>
    </xf>
    <xf numFmtId="0" fontId="89" fillId="25" borderId="24" xfId="4" applyFont="1" applyFill="1" applyBorder="1" applyAlignment="1">
      <alignment vertical="center"/>
    </xf>
    <xf numFmtId="0" fontId="89" fillId="25" borderId="58" xfId="4" applyFont="1" applyFill="1" applyBorder="1" applyAlignment="1">
      <alignment vertical="center"/>
    </xf>
    <xf numFmtId="0" fontId="94" fillId="24" borderId="23" xfId="4" applyFont="1" applyFill="1" applyBorder="1" applyAlignment="1">
      <alignment horizontal="center" vertical="center"/>
    </xf>
    <xf numFmtId="0" fontId="94" fillId="24" borderId="24" xfId="4" applyFont="1" applyFill="1" applyBorder="1" applyAlignment="1">
      <alignment horizontal="center" vertical="center"/>
    </xf>
    <xf numFmtId="164" fontId="91" fillId="24" borderId="24" xfId="116" applyFont="1" applyFill="1" applyBorder="1" applyAlignment="1">
      <alignment horizontal="center" vertical="center"/>
    </xf>
    <xf numFmtId="0" fontId="94" fillId="24" borderId="13" xfId="4" applyFont="1" applyFill="1" applyBorder="1" applyAlignment="1">
      <alignment horizontal="center" vertical="center"/>
    </xf>
    <xf numFmtId="0" fontId="94" fillId="24" borderId="37" xfId="4" applyFont="1" applyFill="1" applyBorder="1" applyAlignment="1">
      <alignment horizontal="center" vertical="center"/>
    </xf>
    <xf numFmtId="164" fontId="91" fillId="24" borderId="37" xfId="116" applyFont="1" applyFill="1" applyBorder="1" applyAlignment="1">
      <alignment horizontal="center" vertical="center"/>
    </xf>
    <xf numFmtId="0" fontId="94" fillId="24" borderId="0" xfId="4" applyFont="1" applyFill="1" applyBorder="1" applyAlignment="1">
      <alignment horizontal="center" vertical="center"/>
    </xf>
    <xf numFmtId="164" fontId="91" fillId="24" borderId="0" xfId="116" applyFont="1" applyFill="1" applyBorder="1" applyAlignment="1">
      <alignment horizontal="center" vertical="center"/>
    </xf>
    <xf numFmtId="0" fontId="94" fillId="24" borderId="59" xfId="4" applyFont="1" applyFill="1" applyBorder="1" applyAlignment="1">
      <alignment horizontal="center" vertical="center"/>
    </xf>
    <xf numFmtId="0" fontId="94" fillId="24" borderId="27" xfId="4" applyFont="1" applyFill="1" applyBorder="1" applyAlignment="1">
      <alignment horizontal="center" vertical="center"/>
    </xf>
    <xf numFmtId="164" fontId="91" fillId="24" borderId="27" xfId="116" applyFont="1" applyFill="1" applyBorder="1" applyAlignment="1">
      <alignment horizontal="center" vertical="center"/>
    </xf>
    <xf numFmtId="43" fontId="17" fillId="0" borderId="4" xfId="1" quotePrefix="1" applyFont="1" applyFill="1" applyBorder="1" applyAlignment="1" applyProtection="1">
      <alignment horizontal="center" vertical="center" wrapText="1"/>
    </xf>
    <xf numFmtId="0" fontId="94" fillId="24" borderId="0" xfId="5" applyFont="1" applyFill="1" applyAlignment="1">
      <alignment vertical="center"/>
    </xf>
    <xf numFmtId="0" fontId="94" fillId="0" borderId="0" xfId="5" applyFont="1" applyFill="1" applyAlignment="1">
      <alignment horizontal="center" vertical="center"/>
    </xf>
    <xf numFmtId="0" fontId="94" fillId="0" borderId="0" xfId="5" applyFont="1" applyFill="1" applyAlignment="1">
      <alignment vertical="center"/>
    </xf>
    <xf numFmtId="164" fontId="91" fillId="24" borderId="0" xfId="116" applyFont="1" applyFill="1" applyAlignment="1">
      <alignment vertical="center"/>
    </xf>
    <xf numFmtId="0" fontId="90" fillId="23" borderId="0" xfId="4" applyFont="1" applyFill="1" applyAlignment="1">
      <alignment horizontal="center" vertical="center"/>
    </xf>
    <xf numFmtId="0" fontId="95" fillId="24" borderId="0" xfId="5" applyFont="1" applyFill="1" applyAlignment="1">
      <alignment vertical="center"/>
    </xf>
    <xf numFmtId="0" fontId="94" fillId="24" borderId="0" xfId="4" applyFont="1" applyFill="1" applyBorder="1" applyAlignment="1">
      <alignment horizontal="right" vertical="center"/>
    </xf>
    <xf numFmtId="0" fontId="94" fillId="0" borderId="0" xfId="5" applyFont="1" applyFill="1" applyBorder="1" applyAlignment="1">
      <alignment vertical="center"/>
    </xf>
    <xf numFmtId="164" fontId="91" fillId="24" borderId="0" xfId="116" applyFont="1" applyFill="1" applyBorder="1" applyAlignment="1">
      <alignment vertical="center"/>
    </xf>
    <xf numFmtId="0" fontId="94" fillId="24" borderId="0" xfId="5" applyFont="1" applyFill="1" applyBorder="1" applyAlignment="1">
      <alignment vertical="center"/>
    </xf>
    <xf numFmtId="0" fontId="95" fillId="24" borderId="0" xfId="5" applyFont="1" applyFill="1" applyBorder="1" applyAlignment="1">
      <alignment vertical="center"/>
    </xf>
    <xf numFmtId="0" fontId="95" fillId="24" borderId="0" xfId="4" applyFont="1" applyFill="1" applyBorder="1" applyAlignment="1">
      <alignment horizontal="center" vertical="center"/>
    </xf>
    <xf numFmtId="0" fontId="94" fillId="0" borderId="0" xfId="4" applyFont="1" applyFill="1" applyBorder="1" applyAlignment="1">
      <alignment horizontal="left" vertical="center"/>
    </xf>
    <xf numFmtId="0" fontId="94" fillId="0" borderId="0" xfId="4" applyFont="1" applyFill="1" applyBorder="1" applyAlignment="1">
      <alignment vertical="center"/>
    </xf>
    <xf numFmtId="0" fontId="94" fillId="24" borderId="0" xfId="4" applyFont="1" applyFill="1" applyBorder="1" applyAlignment="1">
      <alignment vertical="center"/>
    </xf>
    <xf numFmtId="0" fontId="94" fillId="0" borderId="0" xfId="4" applyFont="1" applyFill="1" applyAlignment="1">
      <alignment vertical="center"/>
    </xf>
    <xf numFmtId="0" fontId="90" fillId="24" borderId="0" xfId="4" applyFont="1" applyFill="1" applyAlignment="1">
      <alignment vertical="center"/>
    </xf>
    <xf numFmtId="0" fontId="90" fillId="0" borderId="0" xfId="4" applyFont="1" applyFill="1" applyBorder="1" applyAlignment="1">
      <alignment vertical="center"/>
    </xf>
    <xf numFmtId="0" fontId="90" fillId="24" borderId="0" xfId="4" applyFont="1" applyFill="1" applyBorder="1" applyAlignment="1">
      <alignment vertical="center"/>
    </xf>
    <xf numFmtId="0" fontId="90" fillId="23" borderId="0" xfId="4" applyFont="1" applyFill="1" applyBorder="1" applyAlignment="1">
      <alignment vertical="center"/>
    </xf>
    <xf numFmtId="1" fontId="66" fillId="36" borderId="30" xfId="4" applyNumberFormat="1" applyFont="1" applyFill="1" applyBorder="1" applyAlignment="1">
      <alignment horizontal="left" vertical="center"/>
    </xf>
    <xf numFmtId="0" fontId="90" fillId="24" borderId="23" xfId="4" applyFont="1" applyFill="1" applyBorder="1" applyAlignment="1">
      <alignment vertical="center"/>
    </xf>
    <xf numFmtId="0" fontId="89" fillId="24" borderId="24" xfId="4" applyFont="1" applyFill="1" applyBorder="1" applyAlignment="1">
      <alignment horizontal="center" vertical="center"/>
    </xf>
    <xf numFmtId="0" fontId="90" fillId="24" borderId="13" xfId="4" applyFont="1" applyFill="1" applyBorder="1" applyAlignment="1">
      <alignment vertical="center"/>
    </xf>
    <xf numFmtId="0" fontId="90" fillId="24" borderId="59" xfId="4" applyFont="1" applyFill="1" applyBorder="1" applyAlignment="1">
      <alignment vertical="center"/>
    </xf>
    <xf numFmtId="0" fontId="97" fillId="5" borderId="106" xfId="187" applyNumberFormat="1" applyFont="1" applyFill="1" applyBorder="1" applyAlignment="1">
      <alignment horizontal="right" vertical="center"/>
    </xf>
    <xf numFmtId="176" fontId="98" fillId="0" borderId="106" xfId="1" applyNumberFormat="1" applyFont="1" applyFill="1" applyBorder="1" applyAlignment="1">
      <alignment horizontal="right" vertical="center"/>
    </xf>
    <xf numFmtId="176" fontId="99" fillId="0" borderId="106" xfId="1" applyNumberFormat="1" applyFont="1" applyFill="1" applyBorder="1" applyAlignment="1">
      <alignment horizontal="right" vertical="center"/>
    </xf>
    <xf numFmtId="0" fontId="99" fillId="40" borderId="106" xfId="187" applyFont="1" applyFill="1" applyBorder="1" applyAlignment="1">
      <alignment vertical="center"/>
    </xf>
    <xf numFmtId="0" fontId="99" fillId="40" borderId="106" xfId="187" applyFont="1" applyFill="1" applyBorder="1" applyAlignment="1">
      <alignment horizontal="center" vertical="center"/>
    </xf>
    <xf numFmtId="176" fontId="100" fillId="40" borderId="106" xfId="1" applyNumberFormat="1" applyFont="1" applyFill="1" applyBorder="1" applyAlignment="1">
      <alignment horizontal="right" vertical="center"/>
    </xf>
    <xf numFmtId="176" fontId="101" fillId="40" borderId="106" xfId="1" applyNumberFormat="1" applyFont="1" applyFill="1" applyBorder="1" applyAlignment="1">
      <alignment horizontal="right" vertical="center"/>
    </xf>
    <xf numFmtId="0" fontId="99" fillId="0" borderId="106" xfId="187" applyFont="1" applyFill="1" applyBorder="1" applyAlignment="1">
      <alignment vertical="center"/>
    </xf>
    <xf numFmtId="176" fontId="99" fillId="0" borderId="106" xfId="1" applyNumberFormat="1" applyFont="1" applyBorder="1" applyAlignment="1">
      <alignment horizontal="right" vertical="center"/>
    </xf>
    <xf numFmtId="176" fontId="53" fillId="0" borderId="106" xfId="1" applyNumberFormat="1" applyFont="1" applyBorder="1" applyAlignment="1">
      <alignment vertical="center"/>
    </xf>
    <xf numFmtId="0" fontId="97" fillId="0" borderId="106" xfId="187" applyFont="1" applyFill="1" applyBorder="1" applyAlignment="1">
      <alignment vertical="center"/>
    </xf>
    <xf numFmtId="0" fontId="97" fillId="0" borderId="106" xfId="187" applyFont="1" applyFill="1" applyBorder="1" applyAlignment="1">
      <alignment horizontal="left" vertical="center"/>
    </xf>
    <xf numFmtId="176" fontId="97" fillId="0" borderId="106" xfId="1" applyNumberFormat="1" applyFont="1" applyFill="1" applyBorder="1" applyAlignment="1">
      <alignment horizontal="right" vertical="center"/>
    </xf>
    <xf numFmtId="37" fontId="99" fillId="40" borderId="106" xfId="188" applyNumberFormat="1" applyFont="1" applyFill="1" applyBorder="1" applyAlignment="1">
      <alignment horizontal="center" vertical="center"/>
    </xf>
    <xf numFmtId="176" fontId="99" fillId="40" borderId="106" xfId="1" applyNumberFormat="1" applyFont="1" applyFill="1" applyBorder="1" applyAlignment="1">
      <alignment horizontal="right" vertical="center"/>
    </xf>
    <xf numFmtId="176" fontId="97" fillId="39" borderId="106" xfId="1" applyNumberFormat="1" applyFont="1" applyFill="1" applyBorder="1" applyAlignment="1">
      <alignment horizontal="right" vertical="center"/>
    </xf>
    <xf numFmtId="176" fontId="97" fillId="0" borderId="106" xfId="1" applyNumberFormat="1" applyFont="1" applyBorder="1" applyAlignment="1">
      <alignment horizontal="right" vertical="center"/>
    </xf>
    <xf numFmtId="0" fontId="103" fillId="0" borderId="106" xfId="187" applyFont="1" applyFill="1" applyBorder="1" applyAlignment="1">
      <alignment vertical="center"/>
    </xf>
    <xf numFmtId="0" fontId="104" fillId="14" borderId="106" xfId="187" applyFont="1" applyFill="1" applyBorder="1" applyAlignment="1">
      <alignment vertical="center"/>
    </xf>
    <xf numFmtId="176" fontId="99" fillId="14" borderId="106" xfId="1" applyNumberFormat="1" applyFont="1" applyFill="1" applyBorder="1" applyAlignment="1">
      <alignment horizontal="right" vertical="center"/>
    </xf>
    <xf numFmtId="0" fontId="105" fillId="0" borderId="106" xfId="187" applyFont="1" applyBorder="1" applyAlignment="1">
      <alignment vertical="center"/>
    </xf>
    <xf numFmtId="176" fontId="106" fillId="0" borderId="106" xfId="1" applyNumberFormat="1" applyFont="1" applyBorder="1" applyAlignment="1">
      <alignment vertical="center"/>
    </xf>
    <xf numFmtId="0" fontId="103" fillId="0" borderId="106" xfId="187" applyFont="1" applyFill="1" applyBorder="1" applyAlignment="1">
      <alignment horizontal="left" vertical="center" wrapText="1"/>
    </xf>
    <xf numFmtId="0" fontId="103" fillId="0" borderId="106" xfId="187" applyFont="1" applyFill="1" applyBorder="1" applyAlignment="1">
      <alignment horizontal="left" vertical="center"/>
    </xf>
    <xf numFmtId="0" fontId="14" fillId="0" borderId="0" xfId="80" applyFont="1" applyFill="1" applyAlignment="1">
      <alignment horizontal="right"/>
    </xf>
    <xf numFmtId="0" fontId="99" fillId="0" borderId="106" xfId="187" applyFont="1" applyFill="1" applyBorder="1" applyAlignment="1">
      <alignment horizontal="left" vertical="center"/>
    </xf>
    <xf numFmtId="176" fontId="99" fillId="39" borderId="106" xfId="1" applyNumberFormat="1" applyFont="1" applyFill="1" applyBorder="1" applyAlignment="1">
      <alignment horizontal="right" vertical="center"/>
    </xf>
    <xf numFmtId="176" fontId="97" fillId="36" borderId="106" xfId="1" applyNumberFormat="1" applyFont="1" applyFill="1" applyBorder="1" applyAlignment="1">
      <alignment horizontal="right" vertical="center"/>
    </xf>
    <xf numFmtId="0" fontId="99" fillId="0" borderId="106" xfId="187" applyFont="1" applyBorder="1" applyAlignment="1">
      <alignment vertical="center" wrapText="1"/>
    </xf>
    <xf numFmtId="0" fontId="97" fillId="0" borderId="106" xfId="187" applyFont="1" applyBorder="1" applyAlignment="1">
      <alignment vertical="center"/>
    </xf>
    <xf numFmtId="176" fontId="107" fillId="0" borderId="106" xfId="1" applyNumberFormat="1" applyFont="1" applyBorder="1" applyAlignment="1">
      <alignment horizontal="right" vertical="center"/>
    </xf>
    <xf numFmtId="0" fontId="99" fillId="40" borderId="107" xfId="187" applyFont="1" applyFill="1" applyBorder="1" applyAlignment="1">
      <alignment vertical="center"/>
    </xf>
    <xf numFmtId="0" fontId="99" fillId="40" borderId="107" xfId="187" applyFont="1" applyFill="1" applyBorder="1" applyAlignment="1">
      <alignment horizontal="center" vertical="center"/>
    </xf>
    <xf numFmtId="176" fontId="101" fillId="40" borderId="10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96" fillId="14" borderId="108" xfId="187" applyFont="1" applyFill="1" applyBorder="1" applyAlignment="1">
      <alignment horizontal="center" vertical="center" wrapText="1"/>
    </xf>
    <xf numFmtId="0" fontId="67" fillId="0" borderId="0" xfId="0" applyFont="1" applyFill="1"/>
    <xf numFmtId="0" fontId="57" fillId="0" borderId="106" xfId="187" applyFont="1" applyFill="1" applyBorder="1" applyAlignment="1">
      <alignment horizontal="left" vertical="center"/>
    </xf>
    <xf numFmtId="0" fontId="70" fillId="36" borderId="34" xfId="5" applyFont="1" applyFill="1" applyBorder="1" applyAlignment="1" applyProtection="1">
      <alignment horizontal="center" vertical="center" wrapText="1"/>
    </xf>
    <xf numFmtId="0" fontId="70" fillId="36" borderId="34" xfId="5" applyFont="1" applyFill="1" applyBorder="1" applyAlignment="1" applyProtection="1">
      <alignment horizontal="center" vertical="center" wrapText="1"/>
    </xf>
    <xf numFmtId="0" fontId="89" fillId="3" borderId="30" xfId="4" applyFont="1" applyFill="1" applyBorder="1" applyAlignment="1">
      <alignment horizontal="left" vertical="center"/>
    </xf>
    <xf numFmtId="0" fontId="94" fillId="23" borderId="23" xfId="4" applyFont="1" applyFill="1" applyBorder="1" applyAlignment="1">
      <alignment horizontal="center" vertical="center"/>
    </xf>
    <xf numFmtId="0" fontId="94" fillId="23" borderId="13" xfId="4" applyFont="1" applyFill="1" applyBorder="1" applyAlignment="1">
      <alignment horizontal="left" vertical="center"/>
    </xf>
    <xf numFmtId="0" fontId="94" fillId="23" borderId="13" xfId="4" applyFont="1" applyFill="1" applyBorder="1" applyAlignment="1">
      <alignment horizontal="center" vertical="center"/>
    </xf>
    <xf numFmtId="0" fontId="94" fillId="23" borderId="59" xfId="4" applyFont="1" applyFill="1" applyBorder="1" applyAlignment="1">
      <alignment horizontal="center" vertical="center"/>
    </xf>
    <xf numFmtId="0" fontId="94" fillId="23" borderId="0" xfId="4" applyFont="1" applyFill="1" applyBorder="1" applyAlignment="1">
      <alignment vertical="center"/>
    </xf>
    <xf numFmtId="164" fontId="94" fillId="24" borderId="0" xfId="5" applyNumberFormat="1" applyFont="1" applyFill="1" applyBorder="1" applyAlignment="1">
      <alignment vertical="center"/>
    </xf>
    <xf numFmtId="0" fontId="19" fillId="0" borderId="62" xfId="0" applyFont="1" applyFill="1" applyBorder="1" applyAlignment="1" applyProtection="1">
      <alignment horizontal="center" vertical="center" wrapText="1"/>
    </xf>
    <xf numFmtId="0" fontId="19" fillId="0" borderId="73" xfId="0" applyFont="1" applyFill="1" applyBorder="1" applyAlignment="1" applyProtection="1">
      <alignment horizontal="center" vertical="center" wrapText="1"/>
    </xf>
    <xf numFmtId="0" fontId="19" fillId="0" borderId="7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04" xfId="0" applyFont="1" applyFill="1" applyBorder="1" applyAlignment="1" applyProtection="1">
      <alignment horizontal="center" vertical="center"/>
    </xf>
    <xf numFmtId="0" fontId="16" fillId="0" borderId="105" xfId="0" applyFont="1" applyFill="1" applyBorder="1" applyAlignment="1" applyProtection="1">
      <alignment horizontal="center" vertical="center"/>
    </xf>
    <xf numFmtId="166" fontId="17" fillId="0" borderId="102" xfId="2" quotePrefix="1" applyNumberFormat="1" applyFont="1" applyFill="1" applyBorder="1" applyAlignment="1" applyProtection="1">
      <alignment horizontal="center" vertical="center" wrapText="1"/>
    </xf>
    <xf numFmtId="166" fontId="17" fillId="0" borderId="72" xfId="2" quotePrefix="1" applyNumberFormat="1" applyFont="1" applyFill="1" applyBorder="1" applyAlignment="1" applyProtection="1">
      <alignment horizontal="center" vertical="center" wrapText="1"/>
    </xf>
    <xf numFmtId="0" fontId="70" fillId="36" borderId="34" xfId="5" applyFont="1" applyFill="1" applyBorder="1" applyAlignment="1" applyProtection="1">
      <alignment horizontal="center" vertical="center" wrapText="1"/>
    </xf>
    <xf numFmtId="0" fontId="70" fillId="36" borderId="33" xfId="5" applyFont="1" applyFill="1" applyBorder="1" applyAlignment="1" applyProtection="1">
      <alignment horizontal="center" vertical="center" wrapText="1"/>
    </xf>
    <xf numFmtId="0" fontId="70" fillId="36" borderId="35" xfId="5" applyFont="1" applyFill="1" applyBorder="1" applyAlignment="1" applyProtection="1">
      <alignment horizontal="center" vertical="center" wrapText="1"/>
    </xf>
    <xf numFmtId="0" fontId="66" fillId="36" borderId="34" xfId="5" applyFont="1" applyFill="1" applyBorder="1" applyAlignment="1" applyProtection="1">
      <alignment horizontal="center" vertical="center" wrapText="1"/>
    </xf>
    <xf numFmtId="0" fontId="66" fillId="36" borderId="33" xfId="5" applyFont="1" applyFill="1" applyBorder="1" applyAlignment="1" applyProtection="1">
      <alignment horizontal="center" vertical="center" wrapText="1"/>
    </xf>
    <xf numFmtId="0" fontId="66" fillId="36" borderId="35" xfId="5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6" fillId="14" borderId="108" xfId="187" applyFont="1" applyFill="1" applyBorder="1" applyAlignment="1">
      <alignment horizontal="left" vertical="center"/>
    </xf>
    <xf numFmtId="0" fontId="54" fillId="0" borderId="0" xfId="80" applyFont="1" applyBorder="1" applyAlignment="1">
      <alignment horizontal="center" vertical="center" wrapText="1"/>
    </xf>
    <xf numFmtId="43" fontId="13" fillId="36" borderId="3" xfId="1" applyFont="1" applyFill="1" applyBorder="1" applyAlignment="1" applyProtection="1">
      <alignment horizontal="center" vertical="center" wrapText="1"/>
    </xf>
    <xf numFmtId="0" fontId="50" fillId="36" borderId="3" xfId="0" applyFont="1" applyFill="1" applyBorder="1" applyAlignment="1">
      <alignment horizontal="center"/>
    </xf>
    <xf numFmtId="43" fontId="13" fillId="36" borderId="3" xfId="1" applyNumberFormat="1" applyFont="1" applyFill="1" applyBorder="1" applyAlignment="1" applyProtection="1">
      <alignment horizontal="center" vertical="center" wrapText="1"/>
    </xf>
    <xf numFmtId="0" fontId="55" fillId="37" borderId="101" xfId="80" applyFont="1" applyFill="1" applyBorder="1" applyAlignment="1">
      <alignment horizontal="center" vertical="center"/>
    </xf>
    <xf numFmtId="0" fontId="55" fillId="37" borderId="84" xfId="80" applyFont="1" applyFill="1" applyBorder="1" applyAlignment="1">
      <alignment horizontal="center" vertical="center"/>
    </xf>
    <xf numFmtId="49" fontId="55" fillId="37" borderId="98" xfId="80" applyNumberFormat="1" applyFont="1" applyFill="1" applyBorder="1" applyAlignment="1">
      <alignment horizontal="center" vertical="center" wrapText="1"/>
    </xf>
    <xf numFmtId="49" fontId="55" fillId="37" borderId="99" xfId="80" applyNumberFormat="1" applyFont="1" applyFill="1" applyBorder="1" applyAlignment="1">
      <alignment horizontal="center" vertical="center" wrapText="1"/>
    </xf>
    <xf numFmtId="49" fontId="55" fillId="37" borderId="100" xfId="80" applyNumberFormat="1" applyFont="1" applyFill="1" applyBorder="1" applyAlignment="1">
      <alignment horizontal="center" vertical="center" wrapText="1"/>
    </xf>
    <xf numFmtId="49" fontId="55" fillId="37" borderId="76" xfId="80" applyNumberFormat="1" applyFont="1" applyFill="1" applyBorder="1" applyAlignment="1">
      <alignment horizontal="center" vertical="center" wrapText="1"/>
    </xf>
    <xf numFmtId="49" fontId="55" fillId="37" borderId="79" xfId="80" applyNumberFormat="1" applyFont="1" applyFill="1" applyBorder="1" applyAlignment="1">
      <alignment horizontal="center" vertical="center" wrapText="1"/>
    </xf>
    <xf numFmtId="49" fontId="55" fillId="37" borderId="83" xfId="80" applyNumberFormat="1" applyFont="1" applyFill="1" applyBorder="1" applyAlignment="1">
      <alignment horizontal="center" vertical="center" wrapText="1"/>
    </xf>
  </cellXfs>
  <cellStyles count="189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 2" xfId="11" xr:uid="{00000000-0005-0000-0000-000004000000}"/>
    <cellStyle name="20% - Colore 6 2" xfId="12" xr:uid="{00000000-0005-0000-0000-000005000000}"/>
    <cellStyle name="40% - Colore 1 2" xfId="13" xr:uid="{00000000-0005-0000-0000-000006000000}"/>
    <cellStyle name="40% - Colore 2 2" xfId="14" xr:uid="{00000000-0005-0000-0000-000007000000}"/>
    <cellStyle name="40% - Colore 3 2" xfId="15" xr:uid="{00000000-0005-0000-0000-000008000000}"/>
    <cellStyle name="40% - Colore 4 2" xfId="16" xr:uid="{00000000-0005-0000-0000-000009000000}"/>
    <cellStyle name="40% - Colore 5 2" xfId="17" xr:uid="{00000000-0005-0000-0000-00000A000000}"/>
    <cellStyle name="40% - Colore 6 2" xfId="18" xr:uid="{00000000-0005-0000-0000-00000B000000}"/>
    <cellStyle name="60% - Colore 1 2" xfId="19" xr:uid="{00000000-0005-0000-0000-00000C000000}"/>
    <cellStyle name="60% - Colore 2 2" xfId="20" xr:uid="{00000000-0005-0000-0000-00000D000000}"/>
    <cellStyle name="60% - Colore 3 2" xfId="21" xr:uid="{00000000-0005-0000-0000-00000E000000}"/>
    <cellStyle name="60% - Colore 4 2" xfId="22" xr:uid="{00000000-0005-0000-0000-00000F000000}"/>
    <cellStyle name="60% - Colore 5 2" xfId="23" xr:uid="{00000000-0005-0000-0000-000010000000}"/>
    <cellStyle name="60% - Colore 6 2" xfId="24" xr:uid="{00000000-0005-0000-0000-000011000000}"/>
    <cellStyle name="Calcolo 2" xfId="25" xr:uid="{00000000-0005-0000-0000-000012000000}"/>
    <cellStyle name="Cella collegata 2" xfId="26" xr:uid="{00000000-0005-0000-0000-000013000000}"/>
    <cellStyle name="Cella da controllare 2" xfId="27" xr:uid="{00000000-0005-0000-0000-000014000000}"/>
    <cellStyle name="Collegamento ipertestuale 2" xfId="28" xr:uid="{00000000-0005-0000-0000-000015000000}"/>
    <cellStyle name="Colore 1 2" xfId="29" xr:uid="{00000000-0005-0000-0000-000016000000}"/>
    <cellStyle name="Colore 2 2" xfId="30" xr:uid="{00000000-0005-0000-0000-000017000000}"/>
    <cellStyle name="Colore 3 2" xfId="31" xr:uid="{00000000-0005-0000-0000-000018000000}"/>
    <cellStyle name="Colore 4 2" xfId="32" xr:uid="{00000000-0005-0000-0000-000019000000}"/>
    <cellStyle name="Colore 5 2" xfId="33" xr:uid="{00000000-0005-0000-0000-00001A000000}"/>
    <cellStyle name="Colore 6 2" xfId="34" xr:uid="{00000000-0005-0000-0000-00001B000000}"/>
    <cellStyle name="Comma [0]_all7_pdc" xfId="35" xr:uid="{00000000-0005-0000-0000-00001C000000}"/>
    <cellStyle name="Comma 2" xfId="36" xr:uid="{00000000-0005-0000-0000-00001D000000}"/>
    <cellStyle name="Comma 2 2" xfId="37" xr:uid="{00000000-0005-0000-0000-00001E000000}"/>
    <cellStyle name="Comma_all7_pdc" xfId="38" xr:uid="{00000000-0005-0000-0000-00001F000000}"/>
    <cellStyle name="Currency [0]_all7_pdc" xfId="39" xr:uid="{00000000-0005-0000-0000-000020000000}"/>
    <cellStyle name="Currency_all7_pdc" xfId="40" xr:uid="{00000000-0005-0000-0000-000021000000}"/>
    <cellStyle name="Euro" xfId="41" xr:uid="{00000000-0005-0000-0000-000022000000}"/>
    <cellStyle name="Euro 2" xfId="42" xr:uid="{00000000-0005-0000-0000-000023000000}"/>
    <cellStyle name="Euro 3" xfId="43" xr:uid="{00000000-0005-0000-0000-000024000000}"/>
    <cellStyle name="Euro 4" xfId="44" xr:uid="{00000000-0005-0000-0000-000025000000}"/>
    <cellStyle name="Euro 5" xfId="45" xr:uid="{00000000-0005-0000-0000-000026000000}"/>
    <cellStyle name="Euro 6" xfId="46" xr:uid="{00000000-0005-0000-0000-000027000000}"/>
    <cellStyle name="Euro 7" xfId="47" xr:uid="{00000000-0005-0000-0000-000028000000}"/>
    <cellStyle name="Euro 8" xfId="48" xr:uid="{00000000-0005-0000-0000-000029000000}"/>
    <cellStyle name="Euro_allegato tabelle I report 2012" xfId="49" xr:uid="{00000000-0005-0000-0000-00002A000000}"/>
    <cellStyle name="Input 2" xfId="50" xr:uid="{00000000-0005-0000-0000-00002B000000}"/>
    <cellStyle name="Migliaia" xfId="1" builtinId="3"/>
    <cellStyle name="Migliaia (0)_% Attrezzature ed Edilizia" xfId="51" xr:uid="{00000000-0005-0000-0000-00002D000000}"/>
    <cellStyle name="Migliaia [0]" xfId="2" builtinId="6"/>
    <cellStyle name="Migliaia [0] 2" xfId="52" xr:uid="{00000000-0005-0000-0000-00002F000000}"/>
    <cellStyle name="Migliaia [0] 2 2" xfId="53" xr:uid="{00000000-0005-0000-0000-000030000000}"/>
    <cellStyle name="Migliaia [0] 2 3" xfId="178" xr:uid="{00000000-0005-0000-0000-000031000000}"/>
    <cellStyle name="Migliaia [0] 3" xfId="54" xr:uid="{00000000-0005-0000-0000-000032000000}"/>
    <cellStyle name="Migliaia [0] 3 2" xfId="55" xr:uid="{00000000-0005-0000-0000-000033000000}"/>
    <cellStyle name="Migliaia [0] 4" xfId="56" xr:uid="{00000000-0005-0000-0000-000034000000}"/>
    <cellStyle name="Migliaia [0] 5" xfId="57" xr:uid="{00000000-0005-0000-0000-000035000000}"/>
    <cellStyle name="Migliaia [0] 6" xfId="58" xr:uid="{00000000-0005-0000-0000-000036000000}"/>
    <cellStyle name="Migliaia [0] 7" xfId="127" xr:uid="{00000000-0005-0000-0000-000037000000}"/>
    <cellStyle name="Migliaia [0] 7 2" xfId="155" xr:uid="{00000000-0005-0000-0000-000038000000}"/>
    <cellStyle name="Migliaia [0] 8 2" xfId="59" xr:uid="{00000000-0005-0000-0000-000039000000}"/>
    <cellStyle name="Migliaia 10" xfId="126" xr:uid="{00000000-0005-0000-0000-00003A000000}"/>
    <cellStyle name="Migliaia 10 2" xfId="154" xr:uid="{00000000-0005-0000-0000-00003B000000}"/>
    <cellStyle name="Migliaia 11" xfId="60" xr:uid="{00000000-0005-0000-0000-00003C000000}"/>
    <cellStyle name="Migliaia 12" xfId="130" xr:uid="{00000000-0005-0000-0000-00003D000000}"/>
    <cellStyle name="Migliaia 12 2" xfId="158" xr:uid="{00000000-0005-0000-0000-00003E000000}"/>
    <cellStyle name="Migliaia 13" xfId="134" xr:uid="{00000000-0005-0000-0000-00003F000000}"/>
    <cellStyle name="Migliaia 14" xfId="135" xr:uid="{00000000-0005-0000-0000-000040000000}"/>
    <cellStyle name="Migliaia 15" xfId="145" xr:uid="{00000000-0005-0000-0000-000041000000}"/>
    <cellStyle name="Migliaia 16" xfId="161" xr:uid="{00000000-0005-0000-0000-000042000000}"/>
    <cellStyle name="Migliaia 17" xfId="160" xr:uid="{00000000-0005-0000-0000-000043000000}"/>
    <cellStyle name="Migliaia 18" xfId="163" xr:uid="{00000000-0005-0000-0000-000044000000}"/>
    <cellStyle name="Migliaia 19" xfId="165" xr:uid="{00000000-0005-0000-0000-000045000000}"/>
    <cellStyle name="Migliaia 2" xfId="61" xr:uid="{00000000-0005-0000-0000-000046000000}"/>
    <cellStyle name="Migliaia 2 2" xfId="62" xr:uid="{00000000-0005-0000-0000-000047000000}"/>
    <cellStyle name="Migliaia 2 3" xfId="63" xr:uid="{00000000-0005-0000-0000-000048000000}"/>
    <cellStyle name="Migliaia 2 4" xfId="64" xr:uid="{00000000-0005-0000-0000-000049000000}"/>
    <cellStyle name="Migliaia 2_AOTS_Organizzazione_31-12-2011" xfId="65" xr:uid="{00000000-0005-0000-0000-00004A000000}"/>
    <cellStyle name="Migliaia 20" xfId="166" xr:uid="{00000000-0005-0000-0000-00004B000000}"/>
    <cellStyle name="Migliaia 21" xfId="167" xr:uid="{00000000-0005-0000-0000-00004C000000}"/>
    <cellStyle name="Migliaia 22" xfId="168" xr:uid="{00000000-0005-0000-0000-00004D000000}"/>
    <cellStyle name="Migliaia 23" xfId="169" xr:uid="{00000000-0005-0000-0000-00004E000000}"/>
    <cellStyle name="Migliaia 24" xfId="170" xr:uid="{00000000-0005-0000-0000-00004F000000}"/>
    <cellStyle name="Migliaia 25" xfId="171" xr:uid="{00000000-0005-0000-0000-000050000000}"/>
    <cellStyle name="Migliaia 26" xfId="172" xr:uid="{00000000-0005-0000-0000-000051000000}"/>
    <cellStyle name="Migliaia 27" xfId="173" xr:uid="{00000000-0005-0000-0000-000052000000}"/>
    <cellStyle name="Migliaia 28" xfId="174" xr:uid="{00000000-0005-0000-0000-000053000000}"/>
    <cellStyle name="Migliaia 29" xfId="175" xr:uid="{00000000-0005-0000-0000-000054000000}"/>
    <cellStyle name="Migliaia 3" xfId="66" xr:uid="{00000000-0005-0000-0000-000055000000}"/>
    <cellStyle name="Migliaia 3 2" xfId="67" xr:uid="{00000000-0005-0000-0000-000056000000}"/>
    <cellStyle name="Migliaia 3_AOTS_Organizzazione_31-12-2011" xfId="68" xr:uid="{00000000-0005-0000-0000-000057000000}"/>
    <cellStyle name="Migliaia 30" xfId="176" xr:uid="{00000000-0005-0000-0000-000058000000}"/>
    <cellStyle name="Migliaia 31" xfId="181" xr:uid="{00000000-0005-0000-0000-000059000000}"/>
    <cellStyle name="Migliaia 32" xfId="183" xr:uid="{00000000-0005-0000-0000-00005A000000}"/>
    <cellStyle name="Migliaia 33" xfId="186" xr:uid="{00000000-0005-0000-0000-00005B000000}"/>
    <cellStyle name="Migliaia 4" xfId="69" xr:uid="{00000000-0005-0000-0000-00005C000000}"/>
    <cellStyle name="Migliaia 4 2" xfId="70" xr:uid="{00000000-0005-0000-0000-00005D000000}"/>
    <cellStyle name="Migliaia 5" xfId="71" xr:uid="{00000000-0005-0000-0000-00005E000000}"/>
    <cellStyle name="Migliaia 6" xfId="72" xr:uid="{00000000-0005-0000-0000-00005F000000}"/>
    <cellStyle name="Migliaia 6 2" xfId="119" xr:uid="{00000000-0005-0000-0000-000060000000}"/>
    <cellStyle name="Migliaia 6 2 2" xfId="149" xr:uid="{00000000-0005-0000-0000-000061000000}"/>
    <cellStyle name="Migliaia 6 3" xfId="137" xr:uid="{00000000-0005-0000-0000-000062000000}"/>
    <cellStyle name="Migliaia 7" xfId="73" xr:uid="{00000000-0005-0000-0000-000063000000}"/>
    <cellStyle name="Migliaia 7 2" xfId="138" xr:uid="{00000000-0005-0000-0000-000064000000}"/>
    <cellStyle name="Migliaia 8" xfId="74" xr:uid="{00000000-0005-0000-0000-000065000000}"/>
    <cellStyle name="Migliaia 8 2" xfId="139" xr:uid="{00000000-0005-0000-0000-000066000000}"/>
    <cellStyle name="Migliaia 9" xfId="116" xr:uid="{00000000-0005-0000-0000-000067000000}"/>
    <cellStyle name="Migliaia 9 2" xfId="75" xr:uid="{00000000-0005-0000-0000-000068000000}"/>
    <cellStyle name="Migliaia 9 3" xfId="147" xr:uid="{00000000-0005-0000-0000-000069000000}"/>
    <cellStyle name="Neutrale 2" xfId="76" xr:uid="{00000000-0005-0000-0000-00006A000000}"/>
    <cellStyle name="Normal 12" xfId="117" xr:uid="{00000000-0005-0000-0000-00006B000000}"/>
    <cellStyle name="Normal 12 2" xfId="148" xr:uid="{00000000-0005-0000-0000-00006C000000}"/>
    <cellStyle name="Normal 2" xfId="77" xr:uid="{00000000-0005-0000-0000-00006D000000}"/>
    <cellStyle name="Normal_all7_pdc" xfId="78" xr:uid="{00000000-0005-0000-0000-00006E000000}"/>
    <cellStyle name="Normal_Sheet1 2" xfId="5" xr:uid="{00000000-0005-0000-0000-00006F000000}"/>
    <cellStyle name="Normale" xfId="0" builtinId="0"/>
    <cellStyle name="Normale 10" xfId="121" xr:uid="{00000000-0005-0000-0000-000071000000}"/>
    <cellStyle name="Normale 11" xfId="123" xr:uid="{00000000-0005-0000-0000-000072000000}"/>
    <cellStyle name="Normale 11 2" xfId="151" xr:uid="{00000000-0005-0000-0000-000073000000}"/>
    <cellStyle name="Normale 12" xfId="125" xr:uid="{00000000-0005-0000-0000-000074000000}"/>
    <cellStyle name="Normale 12 2" xfId="153" xr:uid="{00000000-0005-0000-0000-000075000000}"/>
    <cellStyle name="Normale 13" xfId="132" xr:uid="{00000000-0005-0000-0000-000076000000}"/>
    <cellStyle name="Normale 14" xfId="146" xr:uid="{00000000-0005-0000-0000-000077000000}"/>
    <cellStyle name="Normale 15" xfId="162" xr:uid="{00000000-0005-0000-0000-000078000000}"/>
    <cellStyle name="Normale 16" xfId="164" xr:uid="{00000000-0005-0000-0000-000079000000}"/>
    <cellStyle name="Normale 17" xfId="179" xr:uid="{00000000-0005-0000-0000-00007A000000}"/>
    <cellStyle name="Normale 18" xfId="180" xr:uid="{00000000-0005-0000-0000-00007B000000}"/>
    <cellStyle name="Normale 18 3" xfId="177" xr:uid="{00000000-0005-0000-0000-00007C000000}"/>
    <cellStyle name="Normale 18 3 2" xfId="184" xr:uid="{00000000-0005-0000-0000-00007D000000}"/>
    <cellStyle name="Normale 19" xfId="129" xr:uid="{00000000-0005-0000-0000-00007E000000}"/>
    <cellStyle name="Normale 19 2" xfId="124" xr:uid="{00000000-0005-0000-0000-00007F000000}"/>
    <cellStyle name="Normale 19 2 2" xfId="131" xr:uid="{00000000-0005-0000-0000-000080000000}"/>
    <cellStyle name="Normale 19 2 2 2" xfId="159" xr:uid="{00000000-0005-0000-0000-000081000000}"/>
    <cellStyle name="Normale 19 2 3" xfId="152" xr:uid="{00000000-0005-0000-0000-000082000000}"/>
    <cellStyle name="Normale 19 3" xfId="157" xr:uid="{00000000-0005-0000-0000-000083000000}"/>
    <cellStyle name="Normale 2" xfId="79" xr:uid="{00000000-0005-0000-0000-000084000000}"/>
    <cellStyle name="Normale 2 2" xfId="80" xr:uid="{00000000-0005-0000-0000-000085000000}"/>
    <cellStyle name="Normale 2_1 BILANCIO AOU" xfId="81" xr:uid="{00000000-0005-0000-0000-000086000000}"/>
    <cellStyle name="Normale 20" xfId="122" xr:uid="{00000000-0005-0000-0000-000087000000}"/>
    <cellStyle name="Normale 21" xfId="185" xr:uid="{00000000-0005-0000-0000-000088000000}"/>
    <cellStyle name="Normale 3" xfId="82" xr:uid="{00000000-0005-0000-0000-000089000000}"/>
    <cellStyle name="Normale 3 2" xfId="83" xr:uid="{00000000-0005-0000-0000-00008A000000}"/>
    <cellStyle name="Normale 3 3" xfId="84" xr:uid="{00000000-0005-0000-0000-00008B000000}"/>
    <cellStyle name="Normale 4" xfId="85" xr:uid="{00000000-0005-0000-0000-00008C000000}"/>
    <cellStyle name="Normale 5" xfId="86" xr:uid="{00000000-0005-0000-0000-00008D000000}"/>
    <cellStyle name="Normale 6" xfId="87" xr:uid="{00000000-0005-0000-0000-00008E000000}"/>
    <cellStyle name="Normale 6 2" xfId="88" xr:uid="{00000000-0005-0000-0000-00008F000000}"/>
    <cellStyle name="Normale 7" xfId="89" xr:uid="{00000000-0005-0000-0000-000090000000}"/>
    <cellStyle name="Normale 7 2" xfId="90" xr:uid="{00000000-0005-0000-0000-000091000000}"/>
    <cellStyle name="Normale 7 2 2" xfId="141" xr:uid="{00000000-0005-0000-0000-000092000000}"/>
    <cellStyle name="Normale 7 3" xfId="120" xr:uid="{00000000-0005-0000-0000-000093000000}"/>
    <cellStyle name="Normale 7 3 2" xfId="150" xr:uid="{00000000-0005-0000-0000-000094000000}"/>
    <cellStyle name="Normale 7 4" xfId="140" xr:uid="{00000000-0005-0000-0000-000095000000}"/>
    <cellStyle name="Normale 7_Allegati 1-2def" xfId="91" xr:uid="{00000000-0005-0000-0000-000096000000}"/>
    <cellStyle name="Normale 8" xfId="92" xr:uid="{00000000-0005-0000-0000-000097000000}"/>
    <cellStyle name="Normale 8 2" xfId="142" xr:uid="{00000000-0005-0000-0000-000098000000}"/>
    <cellStyle name="Normale 9" xfId="93" xr:uid="{00000000-0005-0000-0000-000099000000}"/>
    <cellStyle name="Normale 9 2" xfId="143" xr:uid="{00000000-0005-0000-0000-00009A000000}"/>
    <cellStyle name="Normale_All7_piano dei conti" xfId="6" xr:uid="{00000000-0005-0000-0000-00009B000000}"/>
    <cellStyle name="Normale_FLUSSI FINANZIARI" xfId="187" xr:uid="{00000000-0005-0000-0000-00009C000000}"/>
    <cellStyle name="Normale_Mattone CE_Budget 2008 (v. 0.5 del 12.02.2008) 2" xfId="4" xr:uid="{00000000-0005-0000-0000-00009D000000}"/>
    <cellStyle name="Normale_modelloDCF2004bottoni" xfId="188" xr:uid="{00000000-0005-0000-0000-00009E000000}"/>
    <cellStyle name="Nota 2" xfId="94" xr:uid="{00000000-0005-0000-0000-00009F000000}"/>
    <cellStyle name="Output 2" xfId="95" xr:uid="{00000000-0005-0000-0000-0000A0000000}"/>
    <cellStyle name="Percent 2" xfId="96" xr:uid="{00000000-0005-0000-0000-0000A1000000}"/>
    <cellStyle name="Percent 3" xfId="97" xr:uid="{00000000-0005-0000-0000-0000A2000000}"/>
    <cellStyle name="Percentuale" xfId="3" builtinId="5"/>
    <cellStyle name="Percentuale 2" xfId="98" xr:uid="{00000000-0005-0000-0000-0000A4000000}"/>
    <cellStyle name="Percentuale 2 2" xfId="99" xr:uid="{00000000-0005-0000-0000-0000A5000000}"/>
    <cellStyle name="Percentuale 2 3" xfId="100" xr:uid="{00000000-0005-0000-0000-0000A6000000}"/>
    <cellStyle name="Percentuale 3" xfId="128" xr:uid="{00000000-0005-0000-0000-0000A7000000}"/>
    <cellStyle name="Percentuale 3 2" xfId="156" xr:uid="{00000000-0005-0000-0000-0000A8000000}"/>
    <cellStyle name="Percentuale 4" xfId="101" xr:uid="{00000000-0005-0000-0000-0000A9000000}"/>
    <cellStyle name="Percentuale 5" xfId="136" xr:uid="{00000000-0005-0000-0000-0000AA000000}"/>
    <cellStyle name="Percentuale 6" xfId="182" xr:uid="{00000000-0005-0000-0000-0000AB000000}"/>
    <cellStyle name="SAS FM Row drillable header" xfId="102" xr:uid="{00000000-0005-0000-0000-0000AC000000}"/>
    <cellStyle name="SAS FM Row header" xfId="103" xr:uid="{00000000-0005-0000-0000-0000AD000000}"/>
    <cellStyle name="Testo avviso 2" xfId="104" xr:uid="{00000000-0005-0000-0000-0000AE000000}"/>
    <cellStyle name="Testo descrittivo 2" xfId="105" xr:uid="{00000000-0005-0000-0000-0000AF000000}"/>
    <cellStyle name="Testo descrittivo 3" xfId="144" xr:uid="{00000000-0005-0000-0000-0000B0000000}"/>
    <cellStyle name="Titolo 1 2" xfId="106" xr:uid="{00000000-0005-0000-0000-0000B1000000}"/>
    <cellStyle name="Titolo 2 2" xfId="107" xr:uid="{00000000-0005-0000-0000-0000B2000000}"/>
    <cellStyle name="Titolo 3 2" xfId="108" xr:uid="{00000000-0005-0000-0000-0000B3000000}"/>
    <cellStyle name="Titolo 4 2" xfId="109" xr:uid="{00000000-0005-0000-0000-0000B4000000}"/>
    <cellStyle name="Titolo 5" xfId="110" xr:uid="{00000000-0005-0000-0000-0000B5000000}"/>
    <cellStyle name="Titolo 6" xfId="118" xr:uid="{00000000-0005-0000-0000-0000B6000000}"/>
    <cellStyle name="Totale 2" xfId="111" xr:uid="{00000000-0005-0000-0000-0000B7000000}"/>
    <cellStyle name="Valore non valido 2" xfId="112" xr:uid="{00000000-0005-0000-0000-0000B8000000}"/>
    <cellStyle name="Valore valido 2" xfId="113" xr:uid="{00000000-0005-0000-0000-0000B9000000}"/>
    <cellStyle name="Valuta (0)_% Attrezzature ed Edilizia" xfId="114" xr:uid="{00000000-0005-0000-0000-0000BA000000}"/>
    <cellStyle name="Valuta 2" xfId="115" xr:uid="{00000000-0005-0000-0000-0000BB000000}"/>
    <cellStyle name="Valuta 3" xfId="133" xr:uid="{00000000-0005-0000-0000-0000BC000000}"/>
  </cellStyles>
  <dxfs count="0"/>
  <tableStyles count="0" defaultTableStyle="TableStyleMedium2" defaultPivotStyle="PivotStyleLight16"/>
  <colors>
    <mruColors>
      <color rgb="FF00FFFF"/>
      <color rgb="FF66FF66"/>
      <color rgb="FFFFCCFF"/>
      <color rgb="FF99FFCC"/>
      <color rgb="FFFF00FF"/>
      <color rgb="FFCCFFCC"/>
      <color rgb="FF99FF99"/>
      <color rgb="FFCC3300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COMUNE\BILANCI\2000\AlimentazioneBil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UNE\BILANCI\2000\AlimentazioneBil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achellia\Documenti\PIANO%202003\proiezione%20SP%20al%2031-12-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RAGIONER\BIL01\COSR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RAGIONER\BIL01\COSRI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i\trimestrali%202004\TRIM%20UFFICIALI\3trim%20uf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99consolidato\agenzia-preventivo%20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2\Preventivo%202002\Bilanci%20aziende\burlo\MASTE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I\Bilanci\Consuntivi\Anno%202001\SCHEMI%20X%20CONSUNTIVO%202001%204.4.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99consolidato\agenzia-preventivo%20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1\Preventivo%202001\Bilanci%20aziende\ass%202\BILANCIO%2019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nvenzSISR\Anno%202004-Convenzione%20SISR\Conduzione%20Applicativa_2004\Applicativo_5_2_2004_vers_presentata\piano_2004_v3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903825\Impostazioni%20locali\Temporary%20Internet%20Files\OLK3A\CONDUZIONE\CONDUZIONE%20APPLICATIVA\piano_2004_SaS_Calcolo_Variazione_Aziend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1999\Preventivo%201999\Consolidato%20prev99\Conto%20economico\Consol%20CE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0\AlimentazioneBil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Schema C.E."/>
      <sheetName val="1 contr."/>
      <sheetName val="2. prestazioni"/>
      <sheetName val="3. rinnovi "/>
      <sheetName val="2c mob.reg.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S.P."/>
      <sheetName val="Alim C.E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  <sheetName val="C_E__preventivo3"/>
      <sheetName val="BGT_Patrim_3"/>
      <sheetName val="fabbis_copert__3"/>
      <sheetName val="Deb_vs_forn_3"/>
      <sheetName val="imm_mater_3"/>
      <sheetName val="pluriennale_99-003"/>
      <sheetName val="C_E__preventivo4"/>
      <sheetName val="BGT_Patrim_4"/>
      <sheetName val="fabbis_copert__4"/>
      <sheetName val="Deb_vs_forn_4"/>
      <sheetName val="imm_mater_4"/>
      <sheetName val="pluriennale_99-004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</sheetNames>
    <sheetDataSet>
      <sheetData sheetId="0" refreshError="1"/>
      <sheetData sheetId="1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  <sheetName val="Alim C.E."/>
      <sheetName val="mesi"/>
      <sheetName val="pazienti"/>
      <sheetName val="prestazioni"/>
      <sheetName val="st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56"/>
  <sheetViews>
    <sheetView view="pageBreakPreview" zoomScale="60" zoomScaleNormal="100" workbookViewId="0">
      <selection activeCell="A24" sqref="A24"/>
    </sheetView>
  </sheetViews>
  <sheetFormatPr defaultRowHeight="12.75"/>
  <cols>
    <col min="1" max="1" width="106" style="184" customWidth="1"/>
    <col min="2" max="256" width="9.140625" style="184"/>
    <col min="257" max="257" width="106" style="184" customWidth="1"/>
    <col min="258" max="512" width="9.140625" style="184"/>
    <col min="513" max="513" width="106" style="184" customWidth="1"/>
    <col min="514" max="768" width="9.140625" style="184"/>
    <col min="769" max="769" width="106" style="184" customWidth="1"/>
    <col min="770" max="1024" width="9.140625" style="184"/>
    <col min="1025" max="1025" width="106" style="184" customWidth="1"/>
    <col min="1026" max="1280" width="9.140625" style="184"/>
    <col min="1281" max="1281" width="106" style="184" customWidth="1"/>
    <col min="1282" max="1536" width="9.140625" style="184"/>
    <col min="1537" max="1537" width="106" style="184" customWidth="1"/>
    <col min="1538" max="1792" width="9.140625" style="184"/>
    <col min="1793" max="1793" width="106" style="184" customWidth="1"/>
    <col min="1794" max="2048" width="9.140625" style="184"/>
    <col min="2049" max="2049" width="106" style="184" customWidth="1"/>
    <col min="2050" max="2304" width="9.140625" style="184"/>
    <col min="2305" max="2305" width="106" style="184" customWidth="1"/>
    <col min="2306" max="2560" width="9.140625" style="184"/>
    <col min="2561" max="2561" width="106" style="184" customWidth="1"/>
    <col min="2562" max="2816" width="9.140625" style="184"/>
    <col min="2817" max="2817" width="106" style="184" customWidth="1"/>
    <col min="2818" max="3072" width="9.140625" style="184"/>
    <col min="3073" max="3073" width="106" style="184" customWidth="1"/>
    <col min="3074" max="3328" width="9.140625" style="184"/>
    <col min="3329" max="3329" width="106" style="184" customWidth="1"/>
    <col min="3330" max="3584" width="9.140625" style="184"/>
    <col min="3585" max="3585" width="106" style="184" customWidth="1"/>
    <col min="3586" max="3840" width="9.140625" style="184"/>
    <col min="3841" max="3841" width="106" style="184" customWidth="1"/>
    <col min="3842" max="4096" width="9.140625" style="184"/>
    <col min="4097" max="4097" width="106" style="184" customWidth="1"/>
    <col min="4098" max="4352" width="9.140625" style="184"/>
    <col min="4353" max="4353" width="106" style="184" customWidth="1"/>
    <col min="4354" max="4608" width="9.140625" style="184"/>
    <col min="4609" max="4609" width="106" style="184" customWidth="1"/>
    <col min="4610" max="4864" width="9.140625" style="184"/>
    <col min="4865" max="4865" width="106" style="184" customWidth="1"/>
    <col min="4866" max="5120" width="9.140625" style="184"/>
    <col min="5121" max="5121" width="106" style="184" customWidth="1"/>
    <col min="5122" max="5376" width="9.140625" style="184"/>
    <col min="5377" max="5377" width="106" style="184" customWidth="1"/>
    <col min="5378" max="5632" width="9.140625" style="184"/>
    <col min="5633" max="5633" width="106" style="184" customWidth="1"/>
    <col min="5634" max="5888" width="9.140625" style="184"/>
    <col min="5889" max="5889" width="106" style="184" customWidth="1"/>
    <col min="5890" max="6144" width="9.140625" style="184"/>
    <col min="6145" max="6145" width="106" style="184" customWidth="1"/>
    <col min="6146" max="6400" width="9.140625" style="184"/>
    <col min="6401" max="6401" width="106" style="184" customWidth="1"/>
    <col min="6402" max="6656" width="9.140625" style="184"/>
    <col min="6657" max="6657" width="106" style="184" customWidth="1"/>
    <col min="6658" max="6912" width="9.140625" style="184"/>
    <col min="6913" max="6913" width="106" style="184" customWidth="1"/>
    <col min="6914" max="7168" width="9.140625" style="184"/>
    <col min="7169" max="7169" width="106" style="184" customWidth="1"/>
    <col min="7170" max="7424" width="9.140625" style="184"/>
    <col min="7425" max="7425" width="106" style="184" customWidth="1"/>
    <col min="7426" max="7680" width="9.140625" style="184"/>
    <col min="7681" max="7681" width="106" style="184" customWidth="1"/>
    <col min="7682" max="7936" width="9.140625" style="184"/>
    <col min="7937" max="7937" width="106" style="184" customWidth="1"/>
    <col min="7938" max="8192" width="9.140625" style="184"/>
    <col min="8193" max="8193" width="106" style="184" customWidth="1"/>
    <col min="8194" max="8448" width="9.140625" style="184"/>
    <col min="8449" max="8449" width="106" style="184" customWidth="1"/>
    <col min="8450" max="8704" width="9.140625" style="184"/>
    <col min="8705" max="8705" width="106" style="184" customWidth="1"/>
    <col min="8706" max="8960" width="9.140625" style="184"/>
    <col min="8961" max="8961" width="106" style="184" customWidth="1"/>
    <col min="8962" max="9216" width="9.140625" style="184"/>
    <col min="9217" max="9217" width="106" style="184" customWidth="1"/>
    <col min="9218" max="9472" width="9.140625" style="184"/>
    <col min="9473" max="9473" width="106" style="184" customWidth="1"/>
    <col min="9474" max="9728" width="9.140625" style="184"/>
    <col min="9729" max="9729" width="106" style="184" customWidth="1"/>
    <col min="9730" max="9984" width="9.140625" style="184"/>
    <col min="9985" max="9985" width="106" style="184" customWidth="1"/>
    <col min="9986" max="10240" width="9.140625" style="184"/>
    <col min="10241" max="10241" width="106" style="184" customWidth="1"/>
    <col min="10242" max="10496" width="9.140625" style="184"/>
    <col min="10497" max="10497" width="106" style="184" customWidth="1"/>
    <col min="10498" max="10752" width="9.140625" style="184"/>
    <col min="10753" max="10753" width="106" style="184" customWidth="1"/>
    <col min="10754" max="11008" width="9.140625" style="184"/>
    <col min="11009" max="11009" width="106" style="184" customWidth="1"/>
    <col min="11010" max="11264" width="9.140625" style="184"/>
    <col min="11265" max="11265" width="106" style="184" customWidth="1"/>
    <col min="11266" max="11520" width="9.140625" style="184"/>
    <col min="11521" max="11521" width="106" style="184" customWidth="1"/>
    <col min="11522" max="11776" width="9.140625" style="184"/>
    <col min="11777" max="11777" width="106" style="184" customWidth="1"/>
    <col min="11778" max="12032" width="9.140625" style="184"/>
    <col min="12033" max="12033" width="106" style="184" customWidth="1"/>
    <col min="12034" max="12288" width="9.140625" style="184"/>
    <col min="12289" max="12289" width="106" style="184" customWidth="1"/>
    <col min="12290" max="12544" width="9.140625" style="184"/>
    <col min="12545" max="12545" width="106" style="184" customWidth="1"/>
    <col min="12546" max="12800" width="9.140625" style="184"/>
    <col min="12801" max="12801" width="106" style="184" customWidth="1"/>
    <col min="12802" max="13056" width="9.140625" style="184"/>
    <col min="13057" max="13057" width="106" style="184" customWidth="1"/>
    <col min="13058" max="13312" width="9.140625" style="184"/>
    <col min="13313" max="13313" width="106" style="184" customWidth="1"/>
    <col min="13314" max="13568" width="9.140625" style="184"/>
    <col min="13569" max="13569" width="106" style="184" customWidth="1"/>
    <col min="13570" max="13824" width="9.140625" style="184"/>
    <col min="13825" max="13825" width="106" style="184" customWidth="1"/>
    <col min="13826" max="14080" width="9.140625" style="184"/>
    <col min="14081" max="14081" width="106" style="184" customWidth="1"/>
    <col min="14082" max="14336" width="9.140625" style="184"/>
    <col min="14337" max="14337" width="106" style="184" customWidth="1"/>
    <col min="14338" max="14592" width="9.140625" style="184"/>
    <col min="14593" max="14593" width="106" style="184" customWidth="1"/>
    <col min="14594" max="14848" width="9.140625" style="184"/>
    <col min="14849" max="14849" width="106" style="184" customWidth="1"/>
    <col min="14850" max="15104" width="9.140625" style="184"/>
    <col min="15105" max="15105" width="106" style="184" customWidth="1"/>
    <col min="15106" max="15360" width="9.140625" style="184"/>
    <col min="15361" max="15361" width="106" style="184" customWidth="1"/>
    <col min="15362" max="15616" width="9.140625" style="184"/>
    <col min="15617" max="15617" width="106" style="184" customWidth="1"/>
    <col min="15618" max="15872" width="9.140625" style="184"/>
    <col min="15873" max="15873" width="106" style="184" customWidth="1"/>
    <col min="15874" max="16128" width="9.140625" style="184"/>
    <col min="16129" max="16129" width="106" style="184" customWidth="1"/>
    <col min="16130" max="16384" width="9.140625" style="184"/>
  </cols>
  <sheetData>
    <row r="4" spans="1:7">
      <c r="D4" s="185"/>
      <c r="E4" s="185"/>
      <c r="F4" s="185"/>
      <c r="G4" s="185"/>
    </row>
    <row r="5" spans="1:7" ht="20.25">
      <c r="A5" s="183"/>
    </row>
    <row r="6" spans="1:7" ht="20.25">
      <c r="A6" s="186"/>
    </row>
    <row r="7" spans="1:7" ht="20.25">
      <c r="A7" s="183"/>
    </row>
    <row r="8" spans="1:7" ht="20.25">
      <c r="A8" s="187"/>
    </row>
    <row r="9" spans="1:7" ht="20.25">
      <c r="A9" s="187"/>
    </row>
    <row r="10" spans="1:7" ht="20.25">
      <c r="A10" s="187"/>
    </row>
    <row r="11" spans="1:7" ht="20.25">
      <c r="A11" s="187"/>
    </row>
    <row r="12" spans="1:7" ht="20.25">
      <c r="A12" s="187"/>
    </row>
    <row r="13" spans="1:7" ht="20.25">
      <c r="A13" s="187"/>
    </row>
    <row r="14" spans="1:7" ht="20.25">
      <c r="A14" s="187"/>
    </row>
    <row r="15" spans="1:7" ht="20.25">
      <c r="A15" s="187"/>
    </row>
    <row r="20" spans="1:1" ht="27.75">
      <c r="A20" s="188" t="s">
        <v>2233</v>
      </c>
    </row>
    <row r="24" spans="1:1" ht="23.25">
      <c r="A24" s="189" t="s">
        <v>2353</v>
      </c>
    </row>
    <row r="49" spans="1:1">
      <c r="A49" s="190"/>
    </row>
    <row r="56" spans="1:1">
      <c r="A56" s="191"/>
    </row>
  </sheetData>
  <printOptions horizontalCentered="1"/>
  <pageMargins left="7.874015748031496E-2" right="7.874015748031496E-2" top="7.874015748031496E-2" bottom="7.874015748031496E-2" header="0.23622047244094491" footer="0.19685039370078741"/>
  <pageSetup paperSize="8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2"/>
  <sheetViews>
    <sheetView view="pageBreakPreview" zoomScale="60" zoomScaleNormal="100" workbookViewId="0">
      <selection activeCell="L20" sqref="L20"/>
    </sheetView>
  </sheetViews>
  <sheetFormatPr defaultRowHeight="12.75"/>
  <cols>
    <col min="2" max="2" width="5.7109375" customWidth="1"/>
    <col min="3" max="3" width="74.140625" customWidth="1"/>
    <col min="4" max="6" width="18.42578125" customWidth="1"/>
    <col min="7" max="7" width="11.140625" style="182" customWidth="1"/>
    <col min="8" max="8" width="10.7109375" bestFit="1" customWidth="1"/>
    <col min="9" max="9" width="13.28515625" bestFit="1" customWidth="1"/>
  </cols>
  <sheetData>
    <row r="1" spans="1:11" ht="15.75">
      <c r="A1" s="1"/>
      <c r="B1" s="1"/>
      <c r="C1" s="2"/>
      <c r="D1" s="2"/>
      <c r="E1" s="2"/>
    </row>
    <row r="2" spans="1:11" ht="20.25">
      <c r="A2" s="572" t="s">
        <v>0</v>
      </c>
      <c r="B2" s="573"/>
      <c r="C2" s="573"/>
      <c r="D2" s="573"/>
      <c r="E2" s="574"/>
      <c r="F2" s="101" t="s">
        <v>1</v>
      </c>
      <c r="G2" s="178"/>
      <c r="H2" s="3"/>
    </row>
    <row r="3" spans="1:11" ht="13.5" thickBot="1">
      <c r="A3" s="4"/>
      <c r="B3" s="4"/>
      <c r="C3" s="5"/>
      <c r="D3" s="5"/>
      <c r="E3" s="5"/>
      <c r="F3" s="68"/>
      <c r="G3" s="6"/>
      <c r="H3" s="6"/>
    </row>
    <row r="4" spans="1:11" ht="25.5" customHeight="1">
      <c r="A4" s="569" t="s">
        <v>2111</v>
      </c>
      <c r="B4" s="570"/>
      <c r="C4" s="571"/>
      <c r="D4" s="496" t="s">
        <v>2354</v>
      </c>
      <c r="E4" s="496" t="s">
        <v>2234</v>
      </c>
      <c r="F4" s="575" t="s">
        <v>2355</v>
      </c>
      <c r="G4" s="576"/>
      <c r="H4" s="7"/>
    </row>
    <row r="5" spans="1:11">
      <c r="A5" s="102"/>
      <c r="B5" s="103"/>
      <c r="C5" s="103"/>
      <c r="D5" s="103"/>
      <c r="E5" s="103"/>
      <c r="F5" s="104" t="s">
        <v>2</v>
      </c>
      <c r="G5" s="179" t="s">
        <v>3</v>
      </c>
      <c r="H5" s="8"/>
    </row>
    <row r="6" spans="1:11">
      <c r="A6" s="9"/>
      <c r="B6" s="10"/>
      <c r="C6" s="11"/>
      <c r="D6" s="69"/>
      <c r="E6" s="69"/>
      <c r="F6" s="70"/>
      <c r="G6" s="55"/>
      <c r="H6" s="12"/>
    </row>
    <row r="7" spans="1:11">
      <c r="A7" s="13" t="s">
        <v>4</v>
      </c>
      <c r="B7" s="14"/>
      <c r="C7" s="15" t="s">
        <v>5</v>
      </c>
      <c r="D7" s="71"/>
      <c r="E7" s="71"/>
      <c r="F7" s="72"/>
      <c r="G7" s="56"/>
      <c r="H7" s="6"/>
    </row>
    <row r="8" spans="1:11">
      <c r="A8" s="13"/>
      <c r="B8" s="14"/>
      <c r="C8" s="16"/>
      <c r="D8" s="73"/>
      <c r="E8" s="73"/>
      <c r="F8" s="72"/>
      <c r="G8" s="56"/>
      <c r="H8" s="6"/>
    </row>
    <row r="9" spans="1:11">
      <c r="A9" s="13">
        <v>1</v>
      </c>
      <c r="B9" s="15" t="s">
        <v>6</v>
      </c>
      <c r="C9" s="15"/>
      <c r="D9" s="74">
        <f t="shared" ref="D9" si="0">D10+D11+D18+D23</f>
        <v>35700708</v>
      </c>
      <c r="E9" s="74">
        <f t="shared" ref="E9" si="1">E10+E11+E18+E23</f>
        <v>39441503</v>
      </c>
      <c r="F9" s="74">
        <f>+D9-E9</f>
        <v>-3740795</v>
      </c>
      <c r="G9" s="180">
        <f>+F9/E9</f>
        <v>-9.4844129038388833E-2</v>
      </c>
      <c r="H9" s="17"/>
      <c r="J9" s="67"/>
      <c r="K9" s="100"/>
    </row>
    <row r="10" spans="1:11">
      <c r="A10" s="18"/>
      <c r="B10" s="19" t="s">
        <v>7</v>
      </c>
      <c r="C10" s="19"/>
      <c r="D10" s="75">
        <f>+ROUND('CE Min'!F27,0)</f>
        <v>27414833</v>
      </c>
      <c r="E10" s="75">
        <f>+ROUND('CE Min'!D27,0)</f>
        <v>31324449</v>
      </c>
      <c r="F10" s="76">
        <f t="shared" ref="F10:F35" si="2">+D10-E10</f>
        <v>-3909616</v>
      </c>
      <c r="G10" s="57">
        <f t="shared" ref="G10:G35" si="3">+F10/E10</f>
        <v>-0.1248103677737476</v>
      </c>
      <c r="H10" s="20"/>
      <c r="J10" s="67"/>
      <c r="K10" s="100"/>
    </row>
    <row r="11" spans="1:11">
      <c r="A11" s="13"/>
      <c r="B11" s="19" t="s">
        <v>8</v>
      </c>
      <c r="C11" s="19"/>
      <c r="D11" s="75">
        <f t="shared" ref="D11" si="4">SUM(D12:D17)</f>
        <v>202396</v>
      </c>
      <c r="E11" s="75">
        <f t="shared" ref="E11" si="5">SUM(E12:E17)</f>
        <v>1580581</v>
      </c>
      <c r="F11" s="76">
        <f t="shared" si="2"/>
        <v>-1378185</v>
      </c>
      <c r="G11" s="57">
        <f t="shared" si="3"/>
        <v>-0.87194835316886643</v>
      </c>
      <c r="H11" s="20"/>
      <c r="J11" s="67"/>
      <c r="K11" s="100"/>
    </row>
    <row r="12" spans="1:11">
      <c r="A12" s="13"/>
      <c r="B12" s="21"/>
      <c r="C12" s="109" t="s">
        <v>9</v>
      </c>
      <c r="D12" s="75">
        <f>+ROUND('CE Min'!F38,0)</f>
        <v>202396</v>
      </c>
      <c r="E12" s="75">
        <f>+ROUND('CE Min'!D38,0)</f>
        <v>1422916</v>
      </c>
      <c r="F12" s="77">
        <f t="shared" si="2"/>
        <v>-1220520</v>
      </c>
      <c r="G12" s="58">
        <f t="shared" si="3"/>
        <v>-0.8577596990967844</v>
      </c>
      <c r="H12" s="22"/>
      <c r="J12" s="67"/>
      <c r="K12" s="100"/>
    </row>
    <row r="13" spans="1:11" ht="22.5">
      <c r="A13" s="18"/>
      <c r="B13" s="21"/>
      <c r="C13" s="109" t="s">
        <v>10</v>
      </c>
      <c r="D13" s="75">
        <f>+ROUND('CE Min'!F39,0)</f>
        <v>0</v>
      </c>
      <c r="E13" s="75">
        <f>+ROUND('CE Min'!D39,0)</f>
        <v>0</v>
      </c>
      <c r="F13" s="77">
        <f t="shared" si="2"/>
        <v>0</v>
      </c>
      <c r="G13" s="58"/>
      <c r="H13" s="22"/>
      <c r="J13" s="67"/>
      <c r="K13" s="100"/>
    </row>
    <row r="14" spans="1:11" ht="22.5">
      <c r="A14" s="13"/>
      <c r="B14" s="21"/>
      <c r="C14" s="109" t="s">
        <v>11</v>
      </c>
      <c r="D14" s="75">
        <f>+ROUND('CE Min'!F40,0)</f>
        <v>0</v>
      </c>
      <c r="E14" s="75">
        <f>+ROUND('CE Min'!D40,0)</f>
        <v>0</v>
      </c>
      <c r="F14" s="77">
        <f t="shared" si="2"/>
        <v>0</v>
      </c>
      <c r="G14" s="58"/>
      <c r="H14" s="22"/>
      <c r="J14" s="67"/>
      <c r="K14" s="100"/>
    </row>
    <row r="15" spans="1:11">
      <c r="A15" s="18"/>
      <c r="B15" s="21"/>
      <c r="C15" s="109" t="s">
        <v>12</v>
      </c>
      <c r="D15" s="75">
        <f>+ROUND('CE Min'!F41,0)</f>
        <v>0</v>
      </c>
      <c r="E15" s="75">
        <f>+ROUND('CE Min'!D41,0)</f>
        <v>0</v>
      </c>
      <c r="F15" s="77">
        <f t="shared" si="2"/>
        <v>0</v>
      </c>
      <c r="G15" s="58"/>
      <c r="H15" s="22"/>
      <c r="J15" s="67"/>
      <c r="K15" s="100"/>
    </row>
    <row r="16" spans="1:11">
      <c r="A16" s="18"/>
      <c r="B16" s="21"/>
      <c r="C16" s="109" t="s">
        <v>13</v>
      </c>
      <c r="D16" s="75">
        <f>+ROUND('CE Min'!F42,0)</f>
        <v>0</v>
      </c>
      <c r="E16" s="75">
        <f>+ROUND('CE Min'!D42,0)</f>
        <v>0</v>
      </c>
      <c r="F16" s="77">
        <f t="shared" si="2"/>
        <v>0</v>
      </c>
      <c r="G16" s="58"/>
      <c r="H16" s="22"/>
      <c r="J16" s="67"/>
      <c r="K16" s="100"/>
    </row>
    <row r="17" spans="1:11">
      <c r="A17" s="13"/>
      <c r="B17" s="21"/>
      <c r="C17" s="109" t="s">
        <v>14</v>
      </c>
      <c r="D17" s="75">
        <f>+ROUND('CE Min'!F45,0)</f>
        <v>0</v>
      </c>
      <c r="E17" s="75">
        <f>+ROUND('CE Min'!D45,0)</f>
        <v>157665</v>
      </c>
      <c r="F17" s="77">
        <f t="shared" si="2"/>
        <v>-157665</v>
      </c>
      <c r="G17" s="58">
        <f t="shared" si="3"/>
        <v>-1</v>
      </c>
      <c r="H17" s="22"/>
      <c r="J17" s="67"/>
      <c r="K17" s="100"/>
    </row>
    <row r="18" spans="1:11">
      <c r="A18" s="18"/>
      <c r="B18" s="21" t="s">
        <v>15</v>
      </c>
      <c r="C18" s="19"/>
      <c r="D18" s="75">
        <f t="shared" ref="D18" si="6">SUM(D19:D22)</f>
        <v>8083479</v>
      </c>
      <c r="E18" s="75">
        <f t="shared" ref="E18" si="7">SUM(E19:E22)</f>
        <v>6536473</v>
      </c>
      <c r="F18" s="76">
        <f t="shared" si="2"/>
        <v>1547006</v>
      </c>
      <c r="G18" s="57">
        <f t="shared" si="3"/>
        <v>0.23667289683595419</v>
      </c>
      <c r="H18" s="20"/>
      <c r="J18" s="67"/>
      <c r="K18" s="100"/>
    </row>
    <row r="19" spans="1:11">
      <c r="A19" s="18"/>
      <c r="B19" s="21"/>
      <c r="C19" s="19" t="s">
        <v>16</v>
      </c>
      <c r="D19" s="75">
        <f>+ROUND('CE Min'!F52,0)</f>
        <v>3260710</v>
      </c>
      <c r="E19" s="75">
        <f>+ROUND('CE Min'!D52,0)</f>
        <v>4658156</v>
      </c>
      <c r="F19" s="77">
        <f t="shared" si="2"/>
        <v>-1397446</v>
      </c>
      <c r="G19" s="58">
        <f t="shared" si="3"/>
        <v>-0.29999982825822064</v>
      </c>
      <c r="H19" s="22"/>
      <c r="J19" s="67"/>
      <c r="K19" s="100"/>
    </row>
    <row r="20" spans="1:11">
      <c r="A20" s="18"/>
      <c r="B20" s="21"/>
      <c r="C20" s="19" t="s">
        <v>17</v>
      </c>
      <c r="D20" s="75">
        <f>+ROUND('CE Min'!F53,0)</f>
        <v>3227622</v>
      </c>
      <c r="E20" s="75">
        <f>+ROUND('CE Min'!D53,0)</f>
        <v>1126536</v>
      </c>
      <c r="F20" s="77">
        <f t="shared" si="2"/>
        <v>2101086</v>
      </c>
      <c r="G20" s="58">
        <f t="shared" si="3"/>
        <v>1.8650855365474339</v>
      </c>
      <c r="H20" s="22"/>
      <c r="J20" s="67"/>
      <c r="K20" s="100"/>
    </row>
    <row r="21" spans="1:11">
      <c r="A21" s="18"/>
      <c r="B21" s="21"/>
      <c r="C21" s="19" t="s">
        <v>18</v>
      </c>
      <c r="D21" s="75">
        <f>+ROUND('CE Min'!F54,0)</f>
        <v>1482212</v>
      </c>
      <c r="E21" s="75">
        <f>+ROUND('CE Min'!D54,0)</f>
        <v>649896</v>
      </c>
      <c r="F21" s="77">
        <f t="shared" si="2"/>
        <v>832316</v>
      </c>
      <c r="G21" s="58">
        <f t="shared" si="3"/>
        <v>1.2806910644164604</v>
      </c>
      <c r="H21" s="22"/>
      <c r="J21" s="67"/>
      <c r="K21" s="100"/>
    </row>
    <row r="22" spans="1:11">
      <c r="A22" s="18"/>
      <c r="B22" s="21"/>
      <c r="C22" s="19" t="s">
        <v>19</v>
      </c>
      <c r="D22" s="75">
        <f>+ROUND('CE Min'!F55,0)</f>
        <v>112935</v>
      </c>
      <c r="E22" s="75">
        <f>+ROUND('CE Min'!D55,0)</f>
        <v>101885</v>
      </c>
      <c r="F22" s="77">
        <f t="shared" si="2"/>
        <v>11050</v>
      </c>
      <c r="G22" s="58">
        <f t="shared" si="3"/>
        <v>0.10845561171909505</v>
      </c>
      <c r="H22" s="22"/>
      <c r="J22" s="67"/>
      <c r="K22" s="100"/>
    </row>
    <row r="23" spans="1:11">
      <c r="A23" s="18"/>
      <c r="B23" s="21" t="s">
        <v>20</v>
      </c>
      <c r="C23" s="19"/>
      <c r="D23" s="75">
        <f>+ROUND('CE Min'!F56,0)</f>
        <v>0</v>
      </c>
      <c r="E23" s="75">
        <f>+ROUND('CE Min'!D56,0)</f>
        <v>0</v>
      </c>
      <c r="F23" s="77">
        <f t="shared" si="2"/>
        <v>0</v>
      </c>
      <c r="G23" s="58"/>
      <c r="H23" s="22"/>
      <c r="J23" s="67"/>
      <c r="K23" s="100"/>
    </row>
    <row r="24" spans="1:11">
      <c r="A24" s="13">
        <v>2</v>
      </c>
      <c r="B24" s="15" t="s">
        <v>21</v>
      </c>
      <c r="C24" s="15"/>
      <c r="D24" s="78">
        <f>+ROUND('CE Min'!F57,0)</f>
        <v>0</v>
      </c>
      <c r="E24" s="78">
        <f>+ROUND('CE Min'!D57,0)</f>
        <v>0</v>
      </c>
      <c r="F24" s="74">
        <f t="shared" si="2"/>
        <v>0</v>
      </c>
      <c r="G24" s="180"/>
      <c r="H24" s="23"/>
      <c r="J24" s="67"/>
      <c r="K24" s="100"/>
    </row>
    <row r="25" spans="1:11">
      <c r="A25" s="13">
        <v>3</v>
      </c>
      <c r="B25" s="15" t="s">
        <v>22</v>
      </c>
      <c r="C25" s="15"/>
      <c r="D25" s="78">
        <f>+ROUND('CE Min'!F60,0)</f>
        <v>822467</v>
      </c>
      <c r="E25" s="78">
        <f>+ROUND('CE Min'!D60,0)</f>
        <v>1639277</v>
      </c>
      <c r="F25" s="74">
        <f t="shared" si="2"/>
        <v>-816810</v>
      </c>
      <c r="G25" s="180">
        <f t="shared" si="3"/>
        <v>-0.4982745442045487</v>
      </c>
      <c r="H25" s="23"/>
      <c r="J25" s="67"/>
      <c r="K25" s="100"/>
    </row>
    <row r="26" spans="1:11">
      <c r="A26" s="13">
        <v>4</v>
      </c>
      <c r="B26" s="15" t="s">
        <v>23</v>
      </c>
      <c r="C26" s="15"/>
      <c r="D26" s="74">
        <f t="shared" ref="D26" si="8">SUM(D27:D29)</f>
        <v>33690518</v>
      </c>
      <c r="E26" s="74">
        <f t="shared" ref="E26" si="9">SUM(E27:E29)</f>
        <v>33363795</v>
      </c>
      <c r="F26" s="74">
        <f t="shared" si="2"/>
        <v>326723</v>
      </c>
      <c r="G26" s="180">
        <f t="shared" si="3"/>
        <v>9.7927409037251306E-3</v>
      </c>
      <c r="H26" s="23"/>
      <c r="J26" s="67"/>
      <c r="K26" s="100"/>
    </row>
    <row r="27" spans="1:11">
      <c r="A27" s="13"/>
      <c r="B27" s="19" t="s">
        <v>24</v>
      </c>
      <c r="C27" s="24"/>
      <c r="D27" s="75">
        <f>+ROUND('CE Min'!F67,0)</f>
        <v>31651651</v>
      </c>
      <c r="E27" s="75">
        <f>+ROUND('CE Min'!D67,0)</f>
        <v>31277986</v>
      </c>
      <c r="F27" s="77">
        <f t="shared" si="2"/>
        <v>373665</v>
      </c>
      <c r="G27" s="58">
        <f t="shared" si="3"/>
        <v>1.1946581215299476E-2</v>
      </c>
      <c r="H27" s="22"/>
      <c r="J27" s="67"/>
      <c r="K27" s="100"/>
    </row>
    <row r="28" spans="1:11">
      <c r="A28" s="18"/>
      <c r="B28" s="19" t="s">
        <v>25</v>
      </c>
      <c r="C28" s="24"/>
      <c r="D28" s="75">
        <f>+ROUND('CE Min'!F113,0)</f>
        <v>880495</v>
      </c>
      <c r="E28" s="75">
        <f>+ROUND('CE Min'!D113,0)</f>
        <v>880495</v>
      </c>
      <c r="F28" s="77">
        <f t="shared" si="2"/>
        <v>0</v>
      </c>
      <c r="G28" s="58">
        <f t="shared" si="3"/>
        <v>0</v>
      </c>
      <c r="H28" s="22"/>
      <c r="J28" s="67"/>
      <c r="K28" s="100"/>
    </row>
    <row r="29" spans="1:11">
      <c r="A29" s="13"/>
      <c r="B29" s="19" t="s">
        <v>26</v>
      </c>
      <c r="C29" s="24"/>
      <c r="D29" s="75">
        <f>+ROUND('CE Min'!F106+'CE Min'!F112,0)</f>
        <v>1158372</v>
      </c>
      <c r="E29" s="75">
        <f>+ROUND('CE Min'!D106+'CE Min'!D112,0)</f>
        <v>1205314</v>
      </c>
      <c r="F29" s="77">
        <f t="shared" si="2"/>
        <v>-46942</v>
      </c>
      <c r="G29" s="58">
        <f t="shared" si="3"/>
        <v>-3.8945868047662272E-2</v>
      </c>
      <c r="H29" s="22"/>
      <c r="J29" s="67"/>
      <c r="K29" s="100"/>
    </row>
    <row r="30" spans="1:11">
      <c r="A30" s="13">
        <v>5</v>
      </c>
      <c r="B30" s="15" t="s">
        <v>27</v>
      </c>
      <c r="C30" s="15"/>
      <c r="D30" s="78">
        <f>+ROUND(+'CE Min'!F121,0)</f>
        <v>587802</v>
      </c>
      <c r="E30" s="78">
        <f>+ROUND(+'CE Min'!D121,0)</f>
        <v>1607650</v>
      </c>
      <c r="F30" s="74">
        <f t="shared" si="2"/>
        <v>-1019848</v>
      </c>
      <c r="G30" s="180">
        <f t="shared" si="3"/>
        <v>-0.6343719093086182</v>
      </c>
      <c r="H30" s="23"/>
      <c r="J30" s="67"/>
      <c r="K30" s="100"/>
    </row>
    <row r="31" spans="1:11">
      <c r="A31" s="13">
        <v>6</v>
      </c>
      <c r="B31" s="15" t="s">
        <v>28</v>
      </c>
      <c r="C31" s="15"/>
      <c r="D31" s="78">
        <f>+ROUND('CE Min'!F142,0)</f>
        <v>1453306</v>
      </c>
      <c r="E31" s="78">
        <f>+ROUND('CE Min'!D142,0)</f>
        <v>1453306</v>
      </c>
      <c r="F31" s="74">
        <f t="shared" si="2"/>
        <v>0</v>
      </c>
      <c r="G31" s="180">
        <f t="shared" si="3"/>
        <v>0</v>
      </c>
      <c r="H31" s="111"/>
      <c r="I31" s="110"/>
      <c r="J31" s="67"/>
      <c r="K31" s="100"/>
    </row>
    <row r="32" spans="1:11">
      <c r="A32" s="13">
        <v>7</v>
      </c>
      <c r="B32" s="15" t="s">
        <v>29</v>
      </c>
      <c r="C32" s="15"/>
      <c r="D32" s="78">
        <f>+ROUND('CE Min'!F146,0)</f>
        <v>2052852</v>
      </c>
      <c r="E32" s="78">
        <f>+ROUND('CE Min'!D146,0)</f>
        <v>2052852</v>
      </c>
      <c r="F32" s="74">
        <f t="shared" si="2"/>
        <v>0</v>
      </c>
      <c r="G32" s="180">
        <f t="shared" si="3"/>
        <v>0</v>
      </c>
      <c r="H32" s="23"/>
      <c r="J32" s="67"/>
      <c r="K32" s="100"/>
    </row>
    <row r="33" spans="1:11">
      <c r="A33" s="13">
        <v>8</v>
      </c>
      <c r="B33" s="15" t="s">
        <v>30</v>
      </c>
      <c r="C33" s="15"/>
      <c r="D33" s="78">
        <f>+ROUND(+'CE Min'!F153,0)</f>
        <v>0</v>
      </c>
      <c r="E33" s="78">
        <f>+ROUND(+'CE Min'!D153,0)</f>
        <v>0</v>
      </c>
      <c r="F33" s="79">
        <f t="shared" si="2"/>
        <v>0</v>
      </c>
      <c r="G33" s="59"/>
      <c r="H33" s="23"/>
      <c r="J33" s="67"/>
      <c r="K33" s="100"/>
    </row>
    <row r="34" spans="1:11">
      <c r="A34" s="13">
        <v>9</v>
      </c>
      <c r="B34" s="15" t="s">
        <v>31</v>
      </c>
      <c r="C34" s="15"/>
      <c r="D34" s="78">
        <f>+ROUND(+'CE Min'!F154,0)</f>
        <v>160158</v>
      </c>
      <c r="E34" s="78">
        <f>+ROUND(+'CE Min'!D154,0)</f>
        <v>177020</v>
      </c>
      <c r="F34" s="79">
        <f t="shared" si="2"/>
        <v>-16862</v>
      </c>
      <c r="G34" s="59">
        <f t="shared" si="3"/>
        <v>-9.525477347192407E-2</v>
      </c>
      <c r="H34" s="23"/>
      <c r="J34" s="67"/>
      <c r="K34" s="100"/>
    </row>
    <row r="35" spans="1:11">
      <c r="A35" s="105" t="s">
        <v>32</v>
      </c>
      <c r="B35" s="106"/>
      <c r="C35" s="106"/>
      <c r="D35" s="80">
        <f t="shared" ref="D35" si="10">D9+D24+D25+D26+SUM(D30:D34)</f>
        <v>74467811</v>
      </c>
      <c r="E35" s="80">
        <f t="shared" ref="E35" si="11">E9+E24+E25+E26+SUM(E30:E34)</f>
        <v>79735403</v>
      </c>
      <c r="F35" s="81">
        <f t="shared" si="2"/>
        <v>-5267592</v>
      </c>
      <c r="G35" s="51">
        <f t="shared" si="3"/>
        <v>-6.6063402225483209E-2</v>
      </c>
      <c r="H35" s="23"/>
      <c r="J35" s="67"/>
      <c r="K35" s="100"/>
    </row>
    <row r="36" spans="1:11">
      <c r="A36" s="18"/>
      <c r="B36" s="25"/>
      <c r="C36" s="16"/>
      <c r="D36" s="82"/>
      <c r="E36" s="82"/>
      <c r="F36" s="77"/>
      <c r="G36" s="58"/>
      <c r="H36" s="20"/>
      <c r="J36" s="67"/>
      <c r="K36" s="100"/>
    </row>
    <row r="37" spans="1:11">
      <c r="A37" s="13" t="s">
        <v>33</v>
      </c>
      <c r="B37" s="14"/>
      <c r="C37" s="26" t="s">
        <v>34</v>
      </c>
      <c r="D37" s="83"/>
      <c r="E37" s="83"/>
      <c r="F37" s="79"/>
      <c r="G37" s="59"/>
      <c r="H37" s="20"/>
      <c r="J37" s="67"/>
      <c r="K37" s="100"/>
    </row>
    <row r="38" spans="1:11">
      <c r="A38" s="13">
        <v>1</v>
      </c>
      <c r="B38" s="15" t="s">
        <v>35</v>
      </c>
      <c r="C38" s="27"/>
      <c r="D38" s="83">
        <f t="shared" ref="D38" si="12">SUM(D39:D40)</f>
        <v>11223378</v>
      </c>
      <c r="E38" s="83">
        <f t="shared" ref="E38" si="13">SUM(E39:E40)</f>
        <v>14455929</v>
      </c>
      <c r="F38" s="79">
        <f t="shared" ref="F38:F101" si="14">+D38-E38</f>
        <v>-3232551</v>
      </c>
      <c r="G38" s="59">
        <f t="shared" ref="G38:G100" si="15">+F38/E38</f>
        <v>-0.22361420009741331</v>
      </c>
      <c r="H38" s="23"/>
      <c r="J38" s="67"/>
      <c r="K38" s="100"/>
    </row>
    <row r="39" spans="1:11">
      <c r="A39" s="13"/>
      <c r="B39" s="19" t="s">
        <v>36</v>
      </c>
      <c r="C39" s="24"/>
      <c r="D39" s="75">
        <f>+ROUND('CE Min'!F161,0)</f>
        <v>10780226</v>
      </c>
      <c r="E39" s="75">
        <f>+ROUND('CE Min'!D161,0)</f>
        <v>13924380</v>
      </c>
      <c r="F39" s="77">
        <f t="shared" si="14"/>
        <v>-3144154</v>
      </c>
      <c r="G39" s="58">
        <f t="shared" si="15"/>
        <v>-0.22580208239074198</v>
      </c>
      <c r="H39" s="22"/>
      <c r="J39" s="67"/>
      <c r="K39" s="100"/>
    </row>
    <row r="40" spans="1:11">
      <c r="A40" s="18"/>
      <c r="B40" s="19" t="s">
        <v>37</v>
      </c>
      <c r="C40" s="24"/>
      <c r="D40" s="75">
        <f>+ROUND('CE Min'!F192,0)</f>
        <v>443152</v>
      </c>
      <c r="E40" s="75">
        <f>+ROUND('CE Min'!D192,0)</f>
        <v>531549</v>
      </c>
      <c r="F40" s="77">
        <f t="shared" si="14"/>
        <v>-88397</v>
      </c>
      <c r="G40" s="58">
        <f t="shared" si="15"/>
        <v>-0.16630075496332417</v>
      </c>
      <c r="H40" s="22"/>
      <c r="J40" s="67"/>
      <c r="K40" s="100"/>
    </row>
    <row r="41" spans="1:11">
      <c r="A41" s="13">
        <v>2</v>
      </c>
      <c r="B41" s="15" t="s">
        <v>38</v>
      </c>
      <c r="C41" s="27"/>
      <c r="D41" s="83">
        <f t="shared" ref="D41" si="16">SUM(D42:D58)</f>
        <v>5861927</v>
      </c>
      <c r="E41" s="83">
        <f t="shared" ref="E41" si="17">SUM(E42:E58)</f>
        <v>6507041</v>
      </c>
      <c r="F41" s="79">
        <f t="shared" si="14"/>
        <v>-645114</v>
      </c>
      <c r="G41" s="59">
        <f t="shared" si="15"/>
        <v>-9.9140915202470675E-2</v>
      </c>
      <c r="H41" s="23"/>
      <c r="J41" s="67"/>
      <c r="K41" s="100"/>
    </row>
    <row r="42" spans="1:11">
      <c r="A42" s="18"/>
      <c r="B42" s="21" t="s">
        <v>39</v>
      </c>
      <c r="C42" s="19"/>
      <c r="D42" s="75">
        <f>+ROUND('CE Min'!F202,0)</f>
        <v>0</v>
      </c>
      <c r="E42" s="75">
        <f>+ROUND('CE Min'!D202,0)</f>
        <v>0</v>
      </c>
      <c r="F42" s="77">
        <f t="shared" si="14"/>
        <v>0</v>
      </c>
      <c r="G42" s="58"/>
      <c r="H42" s="22"/>
      <c r="J42" s="67"/>
      <c r="K42" s="100"/>
    </row>
    <row r="43" spans="1:11">
      <c r="A43" s="18"/>
      <c r="B43" s="21" t="s">
        <v>40</v>
      </c>
      <c r="C43" s="19"/>
      <c r="D43" s="75">
        <f>+ROUND('CE Min'!F210,0)</f>
        <v>0</v>
      </c>
      <c r="E43" s="75">
        <f>+ROUND('CE Min'!D210,0)</f>
        <v>0</v>
      </c>
      <c r="F43" s="77">
        <f t="shared" si="14"/>
        <v>0</v>
      </c>
      <c r="G43" s="58"/>
      <c r="H43" s="22"/>
      <c r="J43" s="67"/>
      <c r="K43" s="100"/>
    </row>
    <row r="44" spans="1:11">
      <c r="A44" s="18"/>
      <c r="B44" s="21" t="s">
        <v>41</v>
      </c>
      <c r="C44" s="19"/>
      <c r="D44" s="75">
        <f>+ROUND('CE Min'!F214,0)</f>
        <v>406300</v>
      </c>
      <c r="E44" s="75">
        <f>+ROUND('CE Min'!D214,0)</f>
        <v>406300</v>
      </c>
      <c r="F44" s="77">
        <f t="shared" si="14"/>
        <v>0</v>
      </c>
      <c r="G44" s="58">
        <f t="shared" si="15"/>
        <v>0</v>
      </c>
      <c r="H44" s="22"/>
      <c r="J44" s="67"/>
      <c r="K44" s="100"/>
    </row>
    <row r="45" spans="1:11">
      <c r="A45" s="18"/>
      <c r="B45" s="21" t="s">
        <v>42</v>
      </c>
      <c r="C45" s="19"/>
      <c r="D45" s="75">
        <f>+ROUND('CE Min'!F233,0)</f>
        <v>0</v>
      </c>
      <c r="E45" s="75">
        <f>+ROUND('CE Min'!D233,0)</f>
        <v>0</v>
      </c>
      <c r="F45" s="77">
        <f t="shared" si="14"/>
        <v>0</v>
      </c>
      <c r="G45" s="58"/>
      <c r="H45" s="22"/>
      <c r="J45" s="67"/>
      <c r="K45" s="100"/>
    </row>
    <row r="46" spans="1:11">
      <c r="A46" s="18"/>
      <c r="B46" s="21" t="s">
        <v>43</v>
      </c>
      <c r="C46" s="19"/>
      <c r="D46" s="75">
        <f>+ROUND('CE Min'!F239,0)</f>
        <v>0</v>
      </c>
      <c r="E46" s="75">
        <f>+ROUND('CE Min'!D239,0)</f>
        <v>0</v>
      </c>
      <c r="F46" s="77">
        <f t="shared" si="14"/>
        <v>0</v>
      </c>
      <c r="G46" s="58"/>
      <c r="H46" s="22"/>
      <c r="J46" s="67"/>
      <c r="K46" s="100"/>
    </row>
    <row r="47" spans="1:11">
      <c r="A47" s="18"/>
      <c r="B47" s="21" t="s">
        <v>44</v>
      </c>
      <c r="C47" s="19"/>
      <c r="D47" s="75">
        <f>+ROUND('CE Min'!F244,0)</f>
        <v>0</v>
      </c>
      <c r="E47" s="75">
        <f>+ROUND('CE Min'!D244,0)</f>
        <v>0</v>
      </c>
      <c r="F47" s="77">
        <f t="shared" si="14"/>
        <v>0</v>
      </c>
      <c r="G47" s="58"/>
      <c r="H47" s="22"/>
      <c r="J47" s="67"/>
      <c r="K47" s="100"/>
    </row>
    <row r="48" spans="1:11">
      <c r="A48" s="18"/>
      <c r="B48" s="21" t="s">
        <v>45</v>
      </c>
      <c r="C48" s="19"/>
      <c r="D48" s="75">
        <f>+ROUND('CE Min'!F249,0)</f>
        <v>0</v>
      </c>
      <c r="E48" s="75">
        <f>+ROUND('CE Min'!D249,0)</f>
        <v>0</v>
      </c>
      <c r="F48" s="77">
        <f t="shared" si="14"/>
        <v>0</v>
      </c>
      <c r="G48" s="58"/>
      <c r="H48" s="22"/>
      <c r="J48" s="67"/>
      <c r="K48" s="100"/>
    </row>
    <row r="49" spans="1:11">
      <c r="A49" s="18"/>
      <c r="B49" s="21" t="s">
        <v>46</v>
      </c>
      <c r="C49" s="19"/>
      <c r="D49" s="75">
        <f>+ROUND('CE Min'!F259,0)</f>
        <v>0</v>
      </c>
      <c r="E49" s="75">
        <f>+ROUND('CE Min'!D259,0)</f>
        <v>0</v>
      </c>
      <c r="F49" s="77">
        <f t="shared" si="14"/>
        <v>0</v>
      </c>
      <c r="G49" s="58"/>
      <c r="H49" s="22"/>
      <c r="J49" s="67"/>
      <c r="K49" s="100"/>
    </row>
    <row r="50" spans="1:11">
      <c r="A50" s="18"/>
      <c r="B50" s="21" t="s">
        <v>47</v>
      </c>
      <c r="C50" s="19"/>
      <c r="D50" s="75">
        <f>+ROUND('CE Min'!F265,0)</f>
        <v>0</v>
      </c>
      <c r="E50" s="75">
        <f>+ROUND('CE Min'!D265,0)</f>
        <v>0</v>
      </c>
      <c r="F50" s="77">
        <f t="shared" si="14"/>
        <v>0</v>
      </c>
      <c r="G50" s="58"/>
      <c r="H50" s="22"/>
      <c r="J50" s="67"/>
      <c r="K50" s="100"/>
    </row>
    <row r="51" spans="1:11">
      <c r="A51" s="18"/>
      <c r="B51" s="21" t="s">
        <v>48</v>
      </c>
      <c r="C51" s="19"/>
      <c r="D51" s="75">
        <f>+ROUND('CE Min'!F272,0)</f>
        <v>0</v>
      </c>
      <c r="E51" s="75">
        <f>+ROUND('CE Min'!D272,0)</f>
        <v>0</v>
      </c>
      <c r="F51" s="77">
        <f t="shared" si="14"/>
        <v>0</v>
      </c>
      <c r="G51" s="58"/>
      <c r="H51" s="22"/>
      <c r="J51" s="67"/>
      <c r="K51" s="100"/>
    </row>
    <row r="52" spans="1:11">
      <c r="A52" s="18"/>
      <c r="B52" s="21" t="s">
        <v>49</v>
      </c>
      <c r="C52" s="19"/>
      <c r="D52" s="75">
        <f>+ROUND('CE Min'!F278,0)</f>
        <v>20298</v>
      </c>
      <c r="E52" s="75">
        <f>+ROUND('CE Min'!D278,0)</f>
        <v>21000</v>
      </c>
      <c r="F52" s="77">
        <f t="shared" si="14"/>
        <v>-702</v>
      </c>
      <c r="G52" s="58">
        <f t="shared" si="15"/>
        <v>-3.3428571428571426E-2</v>
      </c>
      <c r="H52" s="22"/>
      <c r="J52" s="67"/>
      <c r="K52" s="100"/>
    </row>
    <row r="53" spans="1:11">
      <c r="A53" s="18"/>
      <c r="B53" s="21" t="s">
        <v>50</v>
      </c>
      <c r="C53" s="19"/>
      <c r="D53" s="75">
        <f>+ROUND('CE Min'!F283,0)</f>
        <v>390897</v>
      </c>
      <c r="E53" s="75">
        <f>+ROUND('CE Min'!D283,0)</f>
        <v>530000</v>
      </c>
      <c r="F53" s="77">
        <f t="shared" si="14"/>
        <v>-139103</v>
      </c>
      <c r="G53" s="58">
        <f t="shared" si="15"/>
        <v>-0.26245849056603776</v>
      </c>
      <c r="H53" s="22"/>
      <c r="J53" s="67"/>
      <c r="K53" s="100"/>
    </row>
    <row r="54" spans="1:11">
      <c r="A54" s="18"/>
      <c r="B54" s="21" t="s">
        <v>51</v>
      </c>
      <c r="C54" s="19"/>
      <c r="D54" s="75">
        <f>+ROUND('CE Min'!F292,0)</f>
        <v>716364</v>
      </c>
      <c r="E54" s="75">
        <f>+ROUND('CE Min'!D292,0)</f>
        <v>716364</v>
      </c>
      <c r="F54" s="77">
        <f t="shared" si="14"/>
        <v>0</v>
      </c>
      <c r="G54" s="58">
        <f t="shared" si="15"/>
        <v>0</v>
      </c>
      <c r="H54" s="22"/>
      <c r="J54" s="67"/>
      <c r="K54" s="100"/>
    </row>
    <row r="55" spans="1:11">
      <c r="A55" s="18"/>
      <c r="B55" s="21" t="s">
        <v>52</v>
      </c>
      <c r="C55" s="19"/>
      <c r="D55" s="75">
        <f>+ROUND('CE Min'!F300,0)</f>
        <v>1324740</v>
      </c>
      <c r="E55" s="75">
        <f>+ROUND('CE Min'!D300,0)</f>
        <v>1312647</v>
      </c>
      <c r="F55" s="77">
        <f t="shared" si="14"/>
        <v>12093</v>
      </c>
      <c r="G55" s="58">
        <f t="shared" si="15"/>
        <v>9.2126824652781752E-3</v>
      </c>
      <c r="H55" s="68"/>
      <c r="J55" s="67"/>
      <c r="K55" s="100"/>
    </row>
    <row r="56" spans="1:11">
      <c r="A56" s="18"/>
      <c r="B56" s="21" t="s">
        <v>53</v>
      </c>
      <c r="C56" s="109"/>
      <c r="D56" s="75">
        <f>+ROUND('CE Min'!F308,0)</f>
        <v>2443519</v>
      </c>
      <c r="E56" s="75">
        <f>+ROUND('CE Min'!D308,0)</f>
        <v>2644920</v>
      </c>
      <c r="F56" s="77">
        <f t="shared" si="14"/>
        <v>-201401</v>
      </c>
      <c r="G56" s="58">
        <f t="shared" si="15"/>
        <v>-7.6146348471787431E-2</v>
      </c>
      <c r="H56" s="68"/>
      <c r="J56" s="67"/>
      <c r="K56" s="100"/>
    </row>
    <row r="57" spans="1:11">
      <c r="A57" s="18"/>
      <c r="B57" s="21" t="s">
        <v>54</v>
      </c>
      <c r="C57" s="19"/>
      <c r="D57" s="75">
        <f>+ROUND('CE Min'!F322,0)</f>
        <v>559809</v>
      </c>
      <c r="E57" s="75">
        <f>+ROUND('CE Min'!D322,0)</f>
        <v>875810</v>
      </c>
      <c r="F57" s="77">
        <f t="shared" si="14"/>
        <v>-316001</v>
      </c>
      <c r="G57" s="58">
        <f t="shared" si="15"/>
        <v>-0.36080999303501898</v>
      </c>
      <c r="H57" s="22"/>
      <c r="J57" s="67"/>
      <c r="K57" s="100"/>
    </row>
    <row r="58" spans="1:11">
      <c r="A58" s="18"/>
      <c r="B58" s="21" t="s">
        <v>55</v>
      </c>
      <c r="C58" s="19"/>
      <c r="D58" s="75">
        <f>+ROUND('CE Min'!F330,0)</f>
        <v>0</v>
      </c>
      <c r="E58" s="75">
        <f>+ROUND('CE Min'!D330,0)</f>
        <v>0</v>
      </c>
      <c r="F58" s="77">
        <f t="shared" si="14"/>
        <v>0</v>
      </c>
      <c r="G58" s="58"/>
      <c r="H58" s="22"/>
      <c r="J58" s="67"/>
      <c r="K58" s="100"/>
    </row>
    <row r="59" spans="1:11">
      <c r="A59" s="13">
        <v>3</v>
      </c>
      <c r="B59" s="15" t="s">
        <v>56</v>
      </c>
      <c r="C59" s="27"/>
      <c r="D59" s="83">
        <f t="shared" ref="D59" si="18">SUM(D60:D62)</f>
        <v>7791893</v>
      </c>
      <c r="E59" s="83">
        <f t="shared" ref="E59" si="19">SUM(E60:E62)</f>
        <v>9541127</v>
      </c>
      <c r="F59" s="79">
        <f t="shared" si="14"/>
        <v>-1749234</v>
      </c>
      <c r="G59" s="59">
        <f t="shared" si="15"/>
        <v>-0.18333620336465492</v>
      </c>
      <c r="H59" s="23"/>
      <c r="J59" s="67"/>
      <c r="K59" s="100"/>
    </row>
    <row r="60" spans="1:11">
      <c r="A60" s="18"/>
      <c r="B60" s="21" t="s">
        <v>57</v>
      </c>
      <c r="C60" s="19"/>
      <c r="D60" s="75">
        <f>+ROUND('CE Min'!F332,0)</f>
        <v>7254192</v>
      </c>
      <c r="E60" s="75">
        <f>+ROUND('CE Min'!D332,0)</f>
        <v>9025311</v>
      </c>
      <c r="F60" s="77">
        <f t="shared" si="14"/>
        <v>-1771119</v>
      </c>
      <c r="G60" s="58">
        <f t="shared" si="15"/>
        <v>-0.19623911020905541</v>
      </c>
      <c r="H60" s="22"/>
      <c r="J60" s="67"/>
      <c r="K60" s="100"/>
    </row>
    <row r="61" spans="1:11">
      <c r="A61" s="18"/>
      <c r="B61" s="21" t="s">
        <v>58</v>
      </c>
      <c r="C61" s="109"/>
      <c r="D61" s="75">
        <f>+ROUND('CE Min'!F352,0)</f>
        <v>496987</v>
      </c>
      <c r="E61" s="75">
        <f>+ROUND('CE Min'!D352,0)</f>
        <v>472816</v>
      </c>
      <c r="F61" s="77">
        <f t="shared" si="14"/>
        <v>24171</v>
      </c>
      <c r="G61" s="58">
        <f t="shared" si="15"/>
        <v>5.1121366451219924E-2</v>
      </c>
      <c r="H61" s="22"/>
      <c r="J61" s="67"/>
      <c r="K61" s="100"/>
    </row>
    <row r="62" spans="1:11">
      <c r="A62" s="18"/>
      <c r="B62" s="21" t="s">
        <v>59</v>
      </c>
      <c r="C62" s="19"/>
      <c r="D62" s="75">
        <f>+ROUND('CE Min'!F366,0)</f>
        <v>40714</v>
      </c>
      <c r="E62" s="75">
        <f>+ROUND('CE Min'!D366,0)</f>
        <v>43000</v>
      </c>
      <c r="F62" s="77">
        <f t="shared" si="14"/>
        <v>-2286</v>
      </c>
      <c r="G62" s="58">
        <f t="shared" si="15"/>
        <v>-5.316279069767442E-2</v>
      </c>
      <c r="H62" s="22"/>
      <c r="J62" s="67"/>
      <c r="K62" s="100"/>
    </row>
    <row r="63" spans="1:11">
      <c r="A63" s="13">
        <v>4</v>
      </c>
      <c r="B63" s="28" t="s">
        <v>60</v>
      </c>
      <c r="C63" s="27"/>
      <c r="D63" s="83">
        <f>+ROUND('CE Min'!F369,0)</f>
        <v>1553166</v>
      </c>
      <c r="E63" s="83">
        <f>+ROUND('CE Min'!D369,0)</f>
        <v>1952181</v>
      </c>
      <c r="F63" s="79">
        <f t="shared" si="14"/>
        <v>-399015</v>
      </c>
      <c r="G63" s="59">
        <f t="shared" si="15"/>
        <v>-0.20439446957018842</v>
      </c>
      <c r="H63" s="23"/>
      <c r="J63" s="67"/>
      <c r="K63" s="100"/>
    </row>
    <row r="64" spans="1:11">
      <c r="A64" s="13">
        <v>5</v>
      </c>
      <c r="B64" s="15" t="s">
        <v>61</v>
      </c>
      <c r="C64" s="15"/>
      <c r="D64" s="83">
        <f>+ROUND('CE Min'!F377,0)</f>
        <v>619952</v>
      </c>
      <c r="E64" s="83">
        <f>+ROUND('CE Min'!D377,0)</f>
        <v>767039</v>
      </c>
      <c r="F64" s="79">
        <f t="shared" si="14"/>
        <v>-147087</v>
      </c>
      <c r="G64" s="59">
        <f t="shared" si="15"/>
        <v>-0.19175948028718226</v>
      </c>
      <c r="H64" s="23"/>
      <c r="J64" s="67"/>
      <c r="K64" s="100"/>
    </row>
    <row r="65" spans="1:11">
      <c r="A65" s="13">
        <v>6</v>
      </c>
      <c r="B65" s="15" t="s">
        <v>62</v>
      </c>
      <c r="C65" s="27"/>
      <c r="D65" s="83">
        <f t="shared" ref="D65" si="20">SUM(D66:D70)</f>
        <v>39618442</v>
      </c>
      <c r="E65" s="83">
        <f t="shared" ref="E65" si="21">SUM(E66:E70)</f>
        <v>39722844</v>
      </c>
      <c r="F65" s="79">
        <f t="shared" si="14"/>
        <v>-104402</v>
      </c>
      <c r="G65" s="59">
        <f t="shared" si="15"/>
        <v>-2.628260957347364E-3</v>
      </c>
      <c r="H65" s="23"/>
      <c r="J65" s="67"/>
      <c r="K65" s="100"/>
    </row>
    <row r="66" spans="1:11">
      <c r="A66" s="13"/>
      <c r="B66" s="19" t="s">
        <v>63</v>
      </c>
      <c r="C66" s="24"/>
      <c r="D66" s="75">
        <f>+ROUND('CE Min'!F390,0)</f>
        <v>14198710</v>
      </c>
      <c r="E66" s="75">
        <f>+ROUND('CE Min'!D390,0)</f>
        <v>14372307</v>
      </c>
      <c r="F66" s="77">
        <f t="shared" si="14"/>
        <v>-173597</v>
      </c>
      <c r="G66" s="58">
        <f t="shared" si="15"/>
        <v>-1.2078575833371775E-2</v>
      </c>
      <c r="H66" s="22"/>
      <c r="J66" s="67"/>
      <c r="K66" s="100"/>
    </row>
    <row r="67" spans="1:11">
      <c r="A67" s="13"/>
      <c r="B67" s="19" t="s">
        <v>64</v>
      </c>
      <c r="C67" s="24"/>
      <c r="D67" s="75">
        <f>+ROUND('CE Min'!F394,0)</f>
        <v>1604271</v>
      </c>
      <c r="E67" s="75">
        <f>+ROUND('CE Min'!D394,0)</f>
        <v>1717522</v>
      </c>
      <c r="F67" s="77">
        <f t="shared" si="14"/>
        <v>-113251</v>
      </c>
      <c r="G67" s="58">
        <f t="shared" si="15"/>
        <v>-6.5938602242067351E-2</v>
      </c>
      <c r="H67" s="22"/>
      <c r="J67" s="67"/>
      <c r="K67" s="100"/>
    </row>
    <row r="68" spans="1:11">
      <c r="A68" s="13"/>
      <c r="B68" s="19" t="s">
        <v>65</v>
      </c>
      <c r="C68" s="24"/>
      <c r="D68" s="75">
        <f>+ROUND('CE Min'!F398,0)</f>
        <v>16610782</v>
      </c>
      <c r="E68" s="75">
        <f>+ROUND('CE Min'!D398,0)</f>
        <v>16003696</v>
      </c>
      <c r="F68" s="77">
        <f t="shared" si="14"/>
        <v>607086</v>
      </c>
      <c r="G68" s="58">
        <f t="shared" si="15"/>
        <v>3.7934112220077164E-2</v>
      </c>
      <c r="H68" s="22"/>
      <c r="J68" s="67"/>
      <c r="K68" s="100"/>
    </row>
    <row r="69" spans="1:11">
      <c r="A69" s="18"/>
      <c r="B69" s="19" t="s">
        <v>66</v>
      </c>
      <c r="C69" s="24"/>
      <c r="D69" s="75">
        <f>+ROUND('CE Min'!F403+'CE Min'!F412+'CE Min'!F421,0)</f>
        <v>848325</v>
      </c>
      <c r="E69" s="75">
        <f>+ROUND('CE Min'!D403+'CE Min'!D412+'CE Min'!D421,0)</f>
        <v>984275</v>
      </c>
      <c r="F69" s="77">
        <f t="shared" si="14"/>
        <v>-135950</v>
      </c>
      <c r="G69" s="58">
        <f t="shared" si="15"/>
        <v>-0.13812196794595005</v>
      </c>
      <c r="H69" s="22"/>
      <c r="J69" s="67"/>
      <c r="K69" s="100"/>
    </row>
    <row r="70" spans="1:11">
      <c r="A70" s="18"/>
      <c r="B70" s="19" t="s">
        <v>67</v>
      </c>
      <c r="C70" s="24"/>
      <c r="D70" s="75">
        <f>+ROUND('CE Min'!F407+'CE Min'!F416+'CE Min'!F425,0)</f>
        <v>6356354</v>
      </c>
      <c r="E70" s="75">
        <f>+ROUND('CE Min'!D407+'CE Min'!D416+'CE Min'!D425,0)</f>
        <v>6645044</v>
      </c>
      <c r="F70" s="77">
        <f t="shared" si="14"/>
        <v>-288690</v>
      </c>
      <c r="G70" s="58">
        <f t="shared" si="15"/>
        <v>-4.3444407591582537E-2</v>
      </c>
      <c r="H70" s="22"/>
      <c r="J70" s="67"/>
    </row>
    <row r="71" spans="1:11">
      <c r="A71" s="192">
        <v>7</v>
      </c>
      <c r="B71" s="193" t="s">
        <v>68</v>
      </c>
      <c r="C71" s="194"/>
      <c r="D71" s="195">
        <f>+ROUND('CE Min'!F429,0)</f>
        <v>921044</v>
      </c>
      <c r="E71" s="195">
        <f>+ROUND('CE Min'!D429,0)</f>
        <v>921044</v>
      </c>
      <c r="F71" s="196">
        <f t="shared" si="14"/>
        <v>0</v>
      </c>
      <c r="G71" s="197">
        <f t="shared" si="15"/>
        <v>0</v>
      </c>
      <c r="H71" s="23"/>
      <c r="J71" s="67"/>
    </row>
    <row r="72" spans="1:11">
      <c r="A72" s="13">
        <v>8</v>
      </c>
      <c r="B72" s="28" t="s">
        <v>69</v>
      </c>
      <c r="C72" s="15"/>
      <c r="D72" s="83">
        <f t="shared" ref="D72" si="22">SUM(D73:D75)</f>
        <v>2076164</v>
      </c>
      <c r="E72" s="83">
        <f t="shared" ref="E72" si="23">SUM(E73:E75)</f>
        <v>2076164</v>
      </c>
      <c r="F72" s="79">
        <f t="shared" si="14"/>
        <v>0</v>
      </c>
      <c r="G72" s="59">
        <f t="shared" si="15"/>
        <v>0</v>
      </c>
      <c r="H72" s="23"/>
      <c r="J72" s="67"/>
    </row>
    <row r="73" spans="1:11">
      <c r="A73" s="13"/>
      <c r="B73" s="19" t="s">
        <v>70</v>
      </c>
      <c r="C73" s="24"/>
      <c r="D73" s="75">
        <f>+ROUND('CE Min'!F438,0)</f>
        <v>6506</v>
      </c>
      <c r="E73" s="75">
        <f>+ROUND('CE Min'!D438,0)</f>
        <v>6506</v>
      </c>
      <c r="F73" s="77">
        <f t="shared" si="14"/>
        <v>0</v>
      </c>
      <c r="G73" s="58">
        <f t="shared" si="15"/>
        <v>0</v>
      </c>
      <c r="H73" s="22"/>
      <c r="J73" s="67"/>
    </row>
    <row r="74" spans="1:11">
      <c r="A74" s="13"/>
      <c r="B74" s="19" t="s">
        <v>71</v>
      </c>
      <c r="C74" s="24"/>
      <c r="D74" s="75">
        <f>+ROUND('CE Min'!F440,0)</f>
        <v>420804</v>
      </c>
      <c r="E74" s="75">
        <f>+ROUND('CE Min'!D440,0)</f>
        <v>420804</v>
      </c>
      <c r="F74" s="77">
        <f t="shared" si="14"/>
        <v>0</v>
      </c>
      <c r="G74" s="58">
        <f t="shared" si="15"/>
        <v>0</v>
      </c>
      <c r="H74" s="22"/>
      <c r="J74" s="67"/>
    </row>
    <row r="75" spans="1:11">
      <c r="A75" s="18"/>
      <c r="B75" s="19" t="s">
        <v>72</v>
      </c>
      <c r="C75" s="24"/>
      <c r="D75" s="75">
        <f>+ROUND('CE Min'!F443,0)</f>
        <v>1648854</v>
      </c>
      <c r="E75" s="75">
        <f>+ROUND('CE Min'!D443,0)</f>
        <v>1648854</v>
      </c>
      <c r="F75" s="77">
        <f t="shared" si="14"/>
        <v>0</v>
      </c>
      <c r="G75" s="58">
        <f t="shared" si="15"/>
        <v>0</v>
      </c>
      <c r="H75" s="22"/>
      <c r="J75" s="67"/>
    </row>
    <row r="76" spans="1:11">
      <c r="A76" s="13">
        <v>9</v>
      </c>
      <c r="B76" s="28" t="s">
        <v>73</v>
      </c>
      <c r="C76" s="15"/>
      <c r="D76" s="83">
        <f>+ROUND('CE Min'!F444,0)</f>
        <v>0</v>
      </c>
      <c r="E76" s="83">
        <f>+ROUND('CE Min'!D444,0)</f>
        <v>235805</v>
      </c>
      <c r="F76" s="79">
        <f t="shared" si="14"/>
        <v>-235805</v>
      </c>
      <c r="G76" s="59">
        <f t="shared" si="15"/>
        <v>-1</v>
      </c>
      <c r="H76" s="23"/>
      <c r="J76" s="67"/>
    </row>
    <row r="77" spans="1:11">
      <c r="A77" s="13">
        <v>10</v>
      </c>
      <c r="B77" s="15" t="s">
        <v>74</v>
      </c>
      <c r="C77" s="27"/>
      <c r="D77" s="83">
        <f t="shared" ref="D77" si="24">SUM(D78:D79)</f>
        <v>0</v>
      </c>
      <c r="E77" s="83">
        <f t="shared" ref="E77" si="25">SUM(E78:E79)</f>
        <v>0</v>
      </c>
      <c r="F77" s="79">
        <f t="shared" si="14"/>
        <v>0</v>
      </c>
      <c r="G77" s="59"/>
      <c r="H77" s="23"/>
      <c r="J77" s="67"/>
    </row>
    <row r="78" spans="1:11">
      <c r="A78" s="13"/>
      <c r="B78" s="19" t="s">
        <v>75</v>
      </c>
      <c r="C78" s="24"/>
      <c r="D78" s="75">
        <f>+ROUND('CE Min'!F448,0)</f>
        <v>0</v>
      </c>
      <c r="E78" s="75">
        <f>+ROUND('CE Min'!D448,0)</f>
        <v>0</v>
      </c>
      <c r="F78" s="77">
        <f t="shared" si="14"/>
        <v>0</v>
      </c>
      <c r="G78" s="58"/>
      <c r="H78" s="22"/>
      <c r="J78" s="67"/>
    </row>
    <row r="79" spans="1:11">
      <c r="A79" s="13"/>
      <c r="B79" s="19" t="s">
        <v>76</v>
      </c>
      <c r="C79" s="24"/>
      <c r="D79" s="75">
        <f>+ROUND('CE Min'!F457,0)</f>
        <v>0</v>
      </c>
      <c r="E79" s="75">
        <f>+ROUND('CE Min'!D457,0)</f>
        <v>0</v>
      </c>
      <c r="F79" s="77">
        <f t="shared" si="14"/>
        <v>0</v>
      </c>
      <c r="G79" s="58"/>
      <c r="H79" s="22"/>
      <c r="J79" s="67"/>
    </row>
    <row r="80" spans="1:11">
      <c r="A80" s="13">
        <v>11</v>
      </c>
      <c r="B80" s="15" t="s">
        <v>77</v>
      </c>
      <c r="C80" s="27"/>
      <c r="D80" s="83">
        <f t="shared" ref="D80" si="26">SUM(D81:D84)</f>
        <v>1952365</v>
      </c>
      <c r="E80" s="83">
        <f t="shared" ref="E80" si="27">SUM(E81:E84)</f>
        <v>2875632</v>
      </c>
      <c r="F80" s="79">
        <f t="shared" si="14"/>
        <v>-923267</v>
      </c>
      <c r="G80" s="59">
        <f t="shared" si="15"/>
        <v>-0.32106576919438928</v>
      </c>
      <c r="H80" s="23"/>
      <c r="J80" s="67"/>
    </row>
    <row r="81" spans="1:10">
      <c r="A81" s="13"/>
      <c r="B81" s="19" t="s">
        <v>78</v>
      </c>
      <c r="C81" s="16"/>
      <c r="D81" s="75">
        <f>+ROUND('CE Min'!F465,0)</f>
        <v>0</v>
      </c>
      <c r="E81" s="75">
        <f>+ROUND('CE Min'!D465,0)</f>
        <v>113244</v>
      </c>
      <c r="F81" s="77">
        <f t="shared" si="14"/>
        <v>-113244</v>
      </c>
      <c r="G81" s="58">
        <f t="shared" si="15"/>
        <v>-1</v>
      </c>
      <c r="H81" s="22"/>
      <c r="J81" s="67"/>
    </row>
    <row r="82" spans="1:10">
      <c r="A82" s="13"/>
      <c r="B82" s="19" t="s">
        <v>79</v>
      </c>
      <c r="C82" s="16"/>
      <c r="D82" s="75">
        <f>+ROUND('CE Min'!F473,0)</f>
        <v>0</v>
      </c>
      <c r="E82" s="75">
        <f>+ROUND('CE Min'!D473,0)</f>
        <v>0</v>
      </c>
      <c r="F82" s="77">
        <f t="shared" si="14"/>
        <v>0</v>
      </c>
      <c r="G82" s="58"/>
      <c r="H82" s="22"/>
      <c r="J82" s="67"/>
    </row>
    <row r="83" spans="1:10">
      <c r="A83" s="13"/>
      <c r="B83" s="19" t="s">
        <v>80</v>
      </c>
      <c r="C83" s="16"/>
      <c r="D83" s="75">
        <f>+ROUND('CE Min'!F474,0)</f>
        <v>30000</v>
      </c>
      <c r="E83" s="75">
        <f>+ROUND('CE Min'!D474,0)</f>
        <v>885994</v>
      </c>
      <c r="F83" s="77">
        <f t="shared" si="14"/>
        <v>-855994</v>
      </c>
      <c r="G83" s="58">
        <f t="shared" si="15"/>
        <v>-0.96613972555118888</v>
      </c>
      <c r="H83" s="22"/>
      <c r="J83" s="67"/>
    </row>
    <row r="84" spans="1:10">
      <c r="A84" s="13"/>
      <c r="B84" s="19" t="s">
        <v>81</v>
      </c>
      <c r="C84" s="16"/>
      <c r="D84" s="75">
        <f>+ROUND('CE Min'!F481,0)</f>
        <v>1922365</v>
      </c>
      <c r="E84" s="75">
        <f>+ROUND('CE Min'!D481,0)</f>
        <v>1876394</v>
      </c>
      <c r="F84" s="77">
        <f t="shared" si="14"/>
        <v>45971</v>
      </c>
      <c r="G84" s="58">
        <f t="shared" si="15"/>
        <v>2.4499651992065632E-2</v>
      </c>
      <c r="H84" s="22"/>
      <c r="J84" s="67"/>
    </row>
    <row r="85" spans="1:10">
      <c r="A85" s="105" t="s">
        <v>82</v>
      </c>
      <c r="B85" s="106"/>
      <c r="C85" s="106"/>
      <c r="D85" s="80">
        <f t="shared" ref="D85" si="28">D38+D41+D63+D64+D65+D71+D72+D76+D77+D80+D59</f>
        <v>71618331</v>
      </c>
      <c r="E85" s="80">
        <f t="shared" ref="E85" si="29">E38+E41+E63+E64+E65+E71+E72+E76+E77+E80+E59</f>
        <v>79054806</v>
      </c>
      <c r="F85" s="81">
        <f t="shared" si="14"/>
        <v>-7436475</v>
      </c>
      <c r="G85" s="51">
        <f t="shared" si="15"/>
        <v>-9.4067336020026412E-2</v>
      </c>
      <c r="H85" s="23"/>
      <c r="J85" s="67"/>
    </row>
    <row r="86" spans="1:10" ht="13.5" thickBot="1">
      <c r="A86" s="29"/>
      <c r="B86" s="30"/>
      <c r="C86" s="31"/>
      <c r="D86" s="84"/>
      <c r="E86" s="84"/>
      <c r="F86" s="85"/>
      <c r="G86" s="60"/>
      <c r="H86" s="20"/>
      <c r="J86" s="67"/>
    </row>
    <row r="87" spans="1:10" ht="13.5" thickBot="1">
      <c r="A87" s="107" t="s">
        <v>83</v>
      </c>
      <c r="B87" s="108"/>
      <c r="C87" s="108"/>
      <c r="D87" s="86">
        <f t="shared" ref="D87" si="30">+D35-D85</f>
        <v>2849480</v>
      </c>
      <c r="E87" s="86">
        <f t="shared" ref="E87" si="31">+E35-E85</f>
        <v>680597</v>
      </c>
      <c r="F87" s="87">
        <f t="shared" si="14"/>
        <v>2168883</v>
      </c>
      <c r="G87" s="52">
        <f t="shared" si="15"/>
        <v>3.186736056726668</v>
      </c>
      <c r="H87" s="23"/>
      <c r="J87" s="67"/>
    </row>
    <row r="88" spans="1:10">
      <c r="A88" s="32"/>
      <c r="B88" s="33"/>
      <c r="C88" s="34"/>
      <c r="D88" s="82"/>
      <c r="E88" s="82"/>
      <c r="F88" s="77">
        <f t="shared" si="14"/>
        <v>0</v>
      </c>
      <c r="G88" s="58"/>
      <c r="H88" s="20"/>
      <c r="J88" s="67"/>
    </row>
    <row r="89" spans="1:10">
      <c r="A89" s="13" t="s">
        <v>84</v>
      </c>
      <c r="B89" s="15" t="s">
        <v>85</v>
      </c>
      <c r="C89" s="27"/>
      <c r="D89" s="83"/>
      <c r="E89" s="83"/>
      <c r="F89" s="79">
        <f t="shared" si="14"/>
        <v>0</v>
      </c>
      <c r="G89" s="59"/>
      <c r="H89" s="20"/>
      <c r="J89" s="67"/>
    </row>
    <row r="90" spans="1:10">
      <c r="A90" s="35"/>
      <c r="B90" s="14" t="s">
        <v>86</v>
      </c>
      <c r="C90" s="36" t="s">
        <v>87</v>
      </c>
      <c r="D90" s="78">
        <f>+ROUND('CE Min'!F494+'CE Min'!F498,0)</f>
        <v>0</v>
      </c>
      <c r="E90" s="78">
        <f>+ROUND('CE Min'!D494+'CE Min'!D498,0)</f>
        <v>0</v>
      </c>
      <c r="F90" s="79">
        <f t="shared" si="14"/>
        <v>0</v>
      </c>
      <c r="G90" s="59"/>
      <c r="H90" s="23"/>
      <c r="J90" s="67"/>
    </row>
    <row r="91" spans="1:10">
      <c r="A91" s="35"/>
      <c r="B91" s="14" t="s">
        <v>88</v>
      </c>
      <c r="C91" s="36" t="s">
        <v>89</v>
      </c>
      <c r="D91" s="78">
        <f>+ROUND('CE Min'!F504+'CE Min'!F508,0)</f>
        <v>0</v>
      </c>
      <c r="E91" s="78">
        <f>+ROUND('CE Min'!D504+'CE Min'!D508,0)</f>
        <v>0</v>
      </c>
      <c r="F91" s="79">
        <f t="shared" si="14"/>
        <v>0</v>
      </c>
      <c r="G91" s="59"/>
      <c r="H91" s="23"/>
      <c r="J91" s="67"/>
    </row>
    <row r="92" spans="1:10">
      <c r="A92" s="105" t="s">
        <v>90</v>
      </c>
      <c r="B92" s="106"/>
      <c r="C92" s="106" t="s">
        <v>91</v>
      </c>
      <c r="D92" s="80">
        <f t="shared" ref="D92" si="32">+D90-D91</f>
        <v>0</v>
      </c>
      <c r="E92" s="80">
        <f t="shared" ref="E92" si="33">+E90-E91</f>
        <v>0</v>
      </c>
      <c r="F92" s="81">
        <f t="shared" si="14"/>
        <v>0</v>
      </c>
      <c r="G92" s="51"/>
      <c r="H92" s="23"/>
      <c r="J92" s="67"/>
    </row>
    <row r="93" spans="1:10">
      <c r="A93" s="35"/>
      <c r="B93" s="37"/>
      <c r="C93" s="15"/>
      <c r="D93" s="83"/>
      <c r="E93" s="83"/>
      <c r="F93" s="79">
        <f t="shared" si="14"/>
        <v>0</v>
      </c>
      <c r="G93" s="59"/>
      <c r="H93" s="20"/>
      <c r="J93" s="67"/>
    </row>
    <row r="94" spans="1:10">
      <c r="A94" s="13" t="s">
        <v>92</v>
      </c>
      <c r="B94" s="15" t="s">
        <v>93</v>
      </c>
      <c r="C94" s="15"/>
      <c r="D94" s="83"/>
      <c r="E94" s="83"/>
      <c r="F94" s="79">
        <f t="shared" si="14"/>
        <v>0</v>
      </c>
      <c r="G94" s="59"/>
      <c r="H94" s="20"/>
      <c r="J94" s="67"/>
    </row>
    <row r="95" spans="1:10">
      <c r="A95" s="35"/>
      <c r="B95" s="14" t="s">
        <v>86</v>
      </c>
      <c r="C95" s="15" t="s">
        <v>94</v>
      </c>
      <c r="D95" s="78">
        <f>+ROUND(+'CE Min'!F513,0)</f>
        <v>0</v>
      </c>
      <c r="E95" s="78">
        <f>+ROUND(+'CE Min'!D513,0)</f>
        <v>0</v>
      </c>
      <c r="F95" s="79">
        <f t="shared" si="14"/>
        <v>0</v>
      </c>
      <c r="G95" s="59"/>
      <c r="H95" s="20"/>
      <c r="J95" s="67"/>
    </row>
    <row r="96" spans="1:10">
      <c r="A96" s="35"/>
      <c r="B96" s="14" t="s">
        <v>88</v>
      </c>
      <c r="C96" s="15" t="s">
        <v>95</v>
      </c>
      <c r="D96" s="78">
        <f>+ROUND(+'CE Min'!F514,0)</f>
        <v>0</v>
      </c>
      <c r="E96" s="78">
        <f>+ROUND(+'CE Min'!D514,0)</f>
        <v>0</v>
      </c>
      <c r="F96" s="79">
        <f t="shared" si="14"/>
        <v>0</v>
      </c>
      <c r="G96" s="59"/>
      <c r="H96" s="20"/>
      <c r="J96" s="67"/>
    </row>
    <row r="97" spans="1:10">
      <c r="A97" s="105" t="s">
        <v>96</v>
      </c>
      <c r="B97" s="106"/>
      <c r="C97" s="106" t="s">
        <v>91</v>
      </c>
      <c r="D97" s="80">
        <f t="shared" ref="D97" si="34">D95-D96</f>
        <v>0</v>
      </c>
      <c r="E97" s="80">
        <f t="shared" ref="E97" si="35">E95-E96</f>
        <v>0</v>
      </c>
      <c r="F97" s="81">
        <f t="shared" si="14"/>
        <v>0</v>
      </c>
      <c r="G97" s="51"/>
      <c r="H97" s="23"/>
      <c r="J97" s="67"/>
    </row>
    <row r="98" spans="1:10">
      <c r="A98" s="35"/>
      <c r="B98" s="37"/>
      <c r="C98" s="15"/>
      <c r="D98" s="88"/>
      <c r="E98" s="88"/>
      <c r="F98" s="89">
        <f t="shared" si="14"/>
        <v>0</v>
      </c>
      <c r="G98" s="61"/>
      <c r="H98" s="20"/>
      <c r="J98" s="67"/>
    </row>
    <row r="99" spans="1:10">
      <c r="A99" s="38" t="s">
        <v>97</v>
      </c>
      <c r="B99" s="15" t="s">
        <v>98</v>
      </c>
      <c r="C99" s="27"/>
      <c r="D99" s="88"/>
      <c r="E99" s="88"/>
      <c r="F99" s="89">
        <f t="shared" si="14"/>
        <v>0</v>
      </c>
      <c r="G99" s="61"/>
      <c r="H99" s="20"/>
      <c r="J99" s="67"/>
    </row>
    <row r="100" spans="1:10">
      <c r="A100" s="38"/>
      <c r="B100" s="39">
        <v>1</v>
      </c>
      <c r="C100" s="36" t="s">
        <v>99</v>
      </c>
      <c r="D100" s="88">
        <f t="shared" ref="D100" si="36">SUM(D101:D102)</f>
        <v>0</v>
      </c>
      <c r="E100" s="88">
        <f t="shared" ref="E100" si="37">SUM(E101:E102)</f>
        <v>2278265</v>
      </c>
      <c r="F100" s="89">
        <f t="shared" si="14"/>
        <v>-2278265</v>
      </c>
      <c r="G100" s="61">
        <f t="shared" si="15"/>
        <v>-1</v>
      </c>
      <c r="H100" s="23"/>
      <c r="J100" s="67"/>
    </row>
    <row r="101" spans="1:10">
      <c r="A101" s="38"/>
      <c r="B101" s="39"/>
      <c r="C101" s="19" t="s">
        <v>100</v>
      </c>
      <c r="D101" s="75">
        <f>+ROUND(+'CE Min'!F518,0)</f>
        <v>0</v>
      </c>
      <c r="E101" s="75">
        <f>+ROUND(+'CE Min'!D518,0)</f>
        <v>0</v>
      </c>
      <c r="F101" s="72">
        <f t="shared" si="14"/>
        <v>0</v>
      </c>
      <c r="G101" s="62"/>
      <c r="H101" s="22"/>
      <c r="J101" s="67"/>
    </row>
    <row r="102" spans="1:10">
      <c r="A102" s="38"/>
      <c r="B102" s="39"/>
      <c r="C102" s="19" t="s">
        <v>101</v>
      </c>
      <c r="D102" s="75">
        <f>+ROUND('CE Min'!F519,0)</f>
        <v>0</v>
      </c>
      <c r="E102" s="75">
        <f>+ROUND('CE Min'!D519,0)</f>
        <v>2278265</v>
      </c>
      <c r="F102" s="72">
        <f t="shared" ref="F102:F120" si="38">+D102-E102</f>
        <v>-2278265</v>
      </c>
      <c r="G102" s="62">
        <f t="shared" ref="G102:G120" si="39">+F102/E102</f>
        <v>-1</v>
      </c>
      <c r="H102" s="22"/>
      <c r="J102" s="67"/>
    </row>
    <row r="103" spans="1:10">
      <c r="A103" s="38"/>
      <c r="B103" s="39">
        <v>2</v>
      </c>
      <c r="C103" s="15" t="s">
        <v>102</v>
      </c>
      <c r="D103" s="88">
        <f t="shared" ref="D103" si="40">SUM(D104:D105)</f>
        <v>0</v>
      </c>
      <c r="E103" s="88">
        <f t="shared" ref="E103" si="41">SUM(E104:E105)</f>
        <v>132865</v>
      </c>
      <c r="F103" s="89">
        <f t="shared" si="38"/>
        <v>-132865</v>
      </c>
      <c r="G103" s="61">
        <f t="shared" si="39"/>
        <v>-1</v>
      </c>
      <c r="H103" s="23"/>
      <c r="J103" s="67"/>
    </row>
    <row r="104" spans="1:10">
      <c r="A104" s="38"/>
      <c r="B104" s="39"/>
      <c r="C104" s="19" t="s">
        <v>103</v>
      </c>
      <c r="D104" s="75">
        <f>+ROUND(+'CE Min'!F544,0)</f>
        <v>0</v>
      </c>
      <c r="E104" s="75">
        <f>+ROUND(+'CE Min'!D544,0)</f>
        <v>0</v>
      </c>
      <c r="F104" s="90">
        <f t="shared" si="38"/>
        <v>0</v>
      </c>
      <c r="G104" s="63"/>
      <c r="H104" s="22"/>
      <c r="J104" s="67"/>
    </row>
    <row r="105" spans="1:10">
      <c r="A105" s="38"/>
      <c r="B105" s="39"/>
      <c r="C105" s="19" t="s">
        <v>104</v>
      </c>
      <c r="D105" s="75">
        <f>+ROUND('CE Min'!F545,0)</f>
        <v>0</v>
      </c>
      <c r="E105" s="75">
        <f>+ROUND('CE Min'!D545,0)</f>
        <v>132865</v>
      </c>
      <c r="F105" s="90">
        <f t="shared" si="38"/>
        <v>-132865</v>
      </c>
      <c r="G105" s="63">
        <f t="shared" si="39"/>
        <v>-1</v>
      </c>
      <c r="H105" s="22"/>
      <c r="J105" s="67"/>
    </row>
    <row r="106" spans="1:10">
      <c r="A106" s="105" t="s">
        <v>105</v>
      </c>
      <c r="B106" s="106"/>
      <c r="C106" s="106" t="s">
        <v>106</v>
      </c>
      <c r="D106" s="91">
        <f t="shared" ref="D106" si="42">D100-D103</f>
        <v>0</v>
      </c>
      <c r="E106" s="91">
        <f t="shared" ref="E106" si="43">E100-E103</f>
        <v>2145400</v>
      </c>
      <c r="F106" s="92">
        <f t="shared" si="38"/>
        <v>-2145400</v>
      </c>
      <c r="G106" s="53">
        <f t="shared" si="39"/>
        <v>-1</v>
      </c>
      <c r="H106" s="23"/>
      <c r="J106" s="67"/>
    </row>
    <row r="107" spans="1:10" ht="13.5" thickBot="1">
      <c r="A107" s="40"/>
      <c r="B107" s="41"/>
      <c r="C107" s="42"/>
      <c r="D107" s="93"/>
      <c r="E107" s="93"/>
      <c r="F107" s="94"/>
      <c r="G107" s="64"/>
      <c r="H107" s="20"/>
      <c r="J107" s="67"/>
    </row>
    <row r="108" spans="1:10" ht="13.5" thickBot="1">
      <c r="A108" s="107" t="s">
        <v>107</v>
      </c>
      <c r="B108" s="108"/>
      <c r="C108" s="108"/>
      <c r="D108" s="95">
        <f t="shared" ref="D108" si="44">D87+D92+D97+D106</f>
        <v>2849480</v>
      </c>
      <c r="E108" s="95">
        <f t="shared" ref="E108" si="45">E87+E92+E97+E106</f>
        <v>2825997</v>
      </c>
      <c r="F108" s="96">
        <f t="shared" si="38"/>
        <v>23483</v>
      </c>
      <c r="G108" s="54">
        <f t="shared" si="39"/>
        <v>8.3096337328029714E-3</v>
      </c>
      <c r="H108" s="23"/>
      <c r="J108" s="67"/>
    </row>
    <row r="109" spans="1:10">
      <c r="A109" s="18"/>
      <c r="B109" s="25"/>
      <c r="C109" s="43"/>
      <c r="D109" s="97"/>
      <c r="E109" s="97"/>
      <c r="F109" s="90">
        <f t="shared" si="38"/>
        <v>0</v>
      </c>
      <c r="G109" s="63"/>
      <c r="H109" s="20"/>
      <c r="J109" s="67"/>
    </row>
    <row r="110" spans="1:10">
      <c r="A110" s="38" t="s">
        <v>108</v>
      </c>
      <c r="B110" s="15" t="s">
        <v>109</v>
      </c>
      <c r="C110" s="27"/>
      <c r="D110" s="88"/>
      <c r="E110" s="88"/>
      <c r="F110" s="89">
        <f t="shared" si="38"/>
        <v>0</v>
      </c>
      <c r="G110" s="61"/>
      <c r="H110" s="20"/>
      <c r="J110" s="67"/>
    </row>
    <row r="111" spans="1:10">
      <c r="A111" s="38"/>
      <c r="B111" s="39" t="s">
        <v>86</v>
      </c>
      <c r="C111" s="36" t="s">
        <v>110</v>
      </c>
      <c r="D111" s="88">
        <f t="shared" ref="D111" si="46">SUM(D112:D115)</f>
        <v>2824480</v>
      </c>
      <c r="E111" s="88">
        <f t="shared" ref="E111" si="47">SUM(E112:E115)</f>
        <v>2799896</v>
      </c>
      <c r="F111" s="89">
        <f t="shared" si="38"/>
        <v>24584</v>
      </c>
      <c r="G111" s="61">
        <f t="shared" si="39"/>
        <v>8.7803261263989813E-3</v>
      </c>
      <c r="H111" s="23"/>
      <c r="J111" s="67"/>
    </row>
    <row r="112" spans="1:10">
      <c r="A112" s="18"/>
      <c r="B112" s="21"/>
      <c r="C112" s="19" t="s">
        <v>111</v>
      </c>
      <c r="D112" s="75">
        <f>+ROUND(+'CE Min'!F579,0)</f>
        <v>2652030</v>
      </c>
      <c r="E112" s="75">
        <f>+ROUND(+'CE Min'!D579,0)</f>
        <v>2645276</v>
      </c>
      <c r="F112" s="72">
        <f t="shared" si="38"/>
        <v>6754</v>
      </c>
      <c r="G112" s="62">
        <f t="shared" si="39"/>
        <v>2.5532307403839903E-3</v>
      </c>
      <c r="H112" s="22"/>
      <c r="J112" s="67"/>
    </row>
    <row r="113" spans="1:10">
      <c r="A113" s="18"/>
      <c r="B113" s="21"/>
      <c r="C113" s="19" t="s">
        <v>112</v>
      </c>
      <c r="D113" s="75">
        <f>+ROUND(+'CE Min'!F580,0)</f>
        <v>124146</v>
      </c>
      <c r="E113" s="75">
        <f>+ROUND(+'CE Min'!D580,0)</f>
        <v>106316</v>
      </c>
      <c r="F113" s="72">
        <f t="shared" si="38"/>
        <v>17830</v>
      </c>
      <c r="G113" s="62">
        <f t="shared" si="39"/>
        <v>0.16770758869784416</v>
      </c>
      <c r="H113" s="22"/>
      <c r="J113" s="67"/>
    </row>
    <row r="114" spans="1:10">
      <c r="A114" s="18"/>
      <c r="B114" s="21"/>
      <c r="C114" s="19" t="s">
        <v>113</v>
      </c>
      <c r="D114" s="75">
        <f>+ROUND(+'CE Min'!F581,0)</f>
        <v>48304</v>
      </c>
      <c r="E114" s="75">
        <f>+ROUND(+'CE Min'!D581,0)</f>
        <v>48304</v>
      </c>
      <c r="F114" s="72">
        <f t="shared" si="38"/>
        <v>0</v>
      </c>
      <c r="G114" s="62">
        <f t="shared" si="39"/>
        <v>0</v>
      </c>
      <c r="H114" s="22"/>
      <c r="J114" s="67"/>
    </row>
    <row r="115" spans="1:10">
      <c r="A115" s="18"/>
      <c r="B115" s="21"/>
      <c r="C115" s="19" t="s">
        <v>114</v>
      </c>
      <c r="D115" s="75">
        <f>+ROUND(+'CE Min'!F582,0)</f>
        <v>0</v>
      </c>
      <c r="E115" s="75">
        <f>+ROUND(+'CE Min'!D582,0)</f>
        <v>0</v>
      </c>
      <c r="F115" s="72">
        <f t="shared" si="38"/>
        <v>0</v>
      </c>
      <c r="G115" s="62"/>
      <c r="H115" s="22"/>
      <c r="J115" s="67"/>
    </row>
    <row r="116" spans="1:10">
      <c r="A116" s="38"/>
      <c r="B116" s="39" t="s">
        <v>88</v>
      </c>
      <c r="C116" s="15" t="s">
        <v>115</v>
      </c>
      <c r="D116" s="83">
        <f>+ROUND(+'CE Min'!F583,0)</f>
        <v>25000</v>
      </c>
      <c r="E116" s="83">
        <f>+ROUND(+'CE Min'!D583,0)</f>
        <v>25000</v>
      </c>
      <c r="F116" s="89">
        <f t="shared" si="38"/>
        <v>0</v>
      </c>
      <c r="G116" s="61">
        <f t="shared" si="39"/>
        <v>0</v>
      </c>
      <c r="H116" s="23"/>
      <c r="J116" s="67"/>
    </row>
    <row r="117" spans="1:10">
      <c r="A117" s="38"/>
      <c r="B117" s="39" t="s">
        <v>116</v>
      </c>
      <c r="C117" s="44" t="s">
        <v>117</v>
      </c>
      <c r="D117" s="83">
        <f>+ROUND(+'CE Min'!F586,0)</f>
        <v>0</v>
      </c>
      <c r="E117" s="83">
        <f>+ROUND(+'CE Min'!D586,0)</f>
        <v>0</v>
      </c>
      <c r="F117" s="98">
        <f t="shared" si="38"/>
        <v>0</v>
      </c>
      <c r="G117" s="65"/>
      <c r="H117" s="20"/>
      <c r="J117" s="67"/>
    </row>
    <row r="118" spans="1:10">
      <c r="A118" s="105" t="s">
        <v>118</v>
      </c>
      <c r="B118" s="106"/>
      <c r="C118" s="106" t="s">
        <v>106</v>
      </c>
      <c r="D118" s="91">
        <f t="shared" ref="D118" si="48">D111+D116+D117</f>
        <v>2849480</v>
      </c>
      <c r="E118" s="91">
        <f t="shared" ref="E118" si="49">E111+E116+E117</f>
        <v>2824896</v>
      </c>
      <c r="F118" s="92">
        <f t="shared" si="38"/>
        <v>24584</v>
      </c>
      <c r="G118" s="53">
        <f t="shared" si="39"/>
        <v>8.7026212646412471E-3</v>
      </c>
      <c r="H118" s="23"/>
      <c r="J118" s="67"/>
    </row>
    <row r="119" spans="1:10">
      <c r="A119" s="18"/>
      <c r="B119" s="25"/>
      <c r="C119" s="16"/>
      <c r="D119" s="90"/>
      <c r="E119" s="90"/>
      <c r="F119" s="90"/>
      <c r="G119" s="63"/>
      <c r="H119" s="20"/>
      <c r="J119" s="67"/>
    </row>
    <row r="120" spans="1:10" ht="13.5" thickBot="1">
      <c r="A120" s="45" t="s">
        <v>119</v>
      </c>
      <c r="B120" s="46"/>
      <c r="C120" s="47"/>
      <c r="D120" s="99">
        <f t="shared" ref="D120" si="50">D108-D118</f>
        <v>0</v>
      </c>
      <c r="E120" s="99">
        <f t="shared" ref="E120" si="51">E108-E118</f>
        <v>1101</v>
      </c>
      <c r="F120" s="99">
        <f t="shared" si="38"/>
        <v>-1101</v>
      </c>
      <c r="G120" s="66">
        <f t="shared" si="39"/>
        <v>-1</v>
      </c>
      <c r="H120" s="23"/>
      <c r="J120" s="67"/>
    </row>
    <row r="121" spans="1:10">
      <c r="J121" s="67"/>
    </row>
    <row r="122" spans="1:10">
      <c r="A122" s="48"/>
      <c r="B122" s="48"/>
      <c r="C122" s="48"/>
      <c r="D122" s="48"/>
      <c r="E122" s="48"/>
      <c r="F122" s="49"/>
      <c r="G122" s="181"/>
      <c r="H122" s="50"/>
      <c r="J122" s="67"/>
    </row>
  </sheetData>
  <mergeCells count="3">
    <mergeCell ref="A4:C4"/>
    <mergeCell ref="A2:E2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6" orientation="portrait" r:id="rId1"/>
  <rowBreaks count="1" manualBreakCount="1">
    <brk id="71" max="16383" man="1"/>
  </rowBreaks>
  <ignoredErrors>
    <ignoredError sqref="D4:E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02"/>
  <sheetViews>
    <sheetView view="pageBreakPreview" topLeftCell="A386" zoomScale="60" zoomScaleNormal="85" workbookViewId="0">
      <selection activeCell="G392" sqref="G392"/>
    </sheetView>
  </sheetViews>
  <sheetFormatPr defaultColWidth="16.7109375" defaultRowHeight="12"/>
  <cols>
    <col min="1" max="1" width="8.5703125" style="347" customWidth="1"/>
    <col min="2" max="2" width="11" style="347" bestFit="1" customWidth="1"/>
    <col min="3" max="3" width="52" style="347" customWidth="1"/>
    <col min="4" max="4" width="27.28515625" style="347" bestFit="1" customWidth="1"/>
    <col min="5" max="5" width="27.28515625" style="347" customWidth="1"/>
    <col min="6" max="6" width="27.28515625" style="347" bestFit="1" customWidth="1"/>
    <col min="7" max="7" width="26.5703125" style="347" customWidth="1"/>
    <col min="8" max="8" width="28.5703125" style="347" bestFit="1" customWidth="1"/>
    <col min="9" max="10" width="28.140625" style="347" customWidth="1"/>
    <col min="11" max="11" width="3.28515625" style="347" customWidth="1"/>
    <col min="12" max="12" width="3.140625" style="347" customWidth="1"/>
    <col min="13" max="13" width="3.42578125" style="347" customWidth="1"/>
    <col min="14" max="14" width="0.85546875" style="347" customWidth="1"/>
    <col min="15" max="15" width="4.28515625" style="347" customWidth="1"/>
    <col min="16" max="16" width="1.5703125" style="347" customWidth="1"/>
    <col min="17" max="17" width="3.7109375" style="347" customWidth="1"/>
    <col min="18" max="19" width="3.28515625" style="347" customWidth="1"/>
    <col min="20" max="21" width="2.140625" style="347" bestFit="1" customWidth="1"/>
    <col min="22" max="22" width="6.85546875" style="347" customWidth="1"/>
    <col min="23" max="23" width="5.140625" style="347" customWidth="1"/>
    <col min="24" max="24" width="5.28515625" style="347" customWidth="1"/>
    <col min="25" max="25" width="6.85546875" style="347" customWidth="1"/>
    <col min="26" max="16384" width="16.7109375" style="347"/>
  </cols>
  <sheetData>
    <row r="1" spans="1:29" s="446" customFormat="1" ht="15" customHeight="1">
      <c r="A1" s="442" t="s">
        <v>1510</v>
      </c>
      <c r="B1" s="443"/>
      <c r="C1" s="444"/>
      <c r="D1" s="445"/>
      <c r="E1" s="445"/>
      <c r="F1" s="445"/>
      <c r="G1" s="445"/>
      <c r="O1" s="447" t="s">
        <v>2232</v>
      </c>
      <c r="P1" s="448"/>
      <c r="Q1" s="448"/>
      <c r="R1" s="448"/>
      <c r="S1" s="449"/>
      <c r="U1" s="450"/>
    </row>
    <row r="2" spans="1:29" s="446" customFormat="1" ht="15.95" customHeight="1" thickBot="1">
      <c r="A2" s="443"/>
      <c r="B2" s="443"/>
      <c r="C2" s="444"/>
      <c r="D2" s="445"/>
      <c r="E2" s="445"/>
      <c r="F2" s="445"/>
      <c r="G2" s="445"/>
      <c r="O2" s="451"/>
      <c r="P2" s="452"/>
      <c r="Q2" s="452"/>
      <c r="R2" s="452"/>
      <c r="S2" s="453"/>
      <c r="U2" s="450"/>
    </row>
    <row r="3" spans="1:29" s="446" customFormat="1" ht="18">
      <c r="A3" s="454" t="s">
        <v>1511</v>
      </c>
      <c r="B3" s="443"/>
      <c r="C3" s="444"/>
      <c r="D3" s="445"/>
      <c r="E3" s="445"/>
      <c r="F3" s="445"/>
      <c r="G3" s="445"/>
      <c r="U3" s="450"/>
    </row>
    <row r="4" spans="1:29" s="446" customFormat="1" ht="18">
      <c r="A4" s="454" t="s">
        <v>1512</v>
      </c>
      <c r="B4" s="443"/>
      <c r="C4" s="444"/>
      <c r="D4" s="445"/>
      <c r="E4" s="445"/>
      <c r="F4" s="445"/>
      <c r="G4" s="445"/>
      <c r="U4" s="450"/>
    </row>
    <row r="5" spans="1:29" s="446" customFormat="1" ht="18">
      <c r="A5" s="443"/>
      <c r="B5" s="443"/>
      <c r="C5" s="444"/>
      <c r="D5" s="445"/>
      <c r="E5" s="445"/>
      <c r="F5" s="445"/>
      <c r="G5" s="445"/>
      <c r="U5" s="450"/>
    </row>
    <row r="6" spans="1:29" s="446" customFormat="1" ht="76.5" customHeight="1" thickBot="1">
      <c r="A6" s="455" t="s">
        <v>1513</v>
      </c>
      <c r="B6" s="443"/>
      <c r="C6" s="456"/>
      <c r="D6" s="457"/>
      <c r="E6" s="457"/>
      <c r="F6" s="457"/>
      <c r="G6" s="457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9"/>
      <c r="V6" s="460"/>
    </row>
    <row r="7" spans="1:29" s="446" customFormat="1" ht="18.75" thickBot="1">
      <c r="A7" s="463" t="s">
        <v>1514</v>
      </c>
      <c r="B7" s="464"/>
      <c r="C7" s="465"/>
      <c r="D7" s="466"/>
      <c r="E7" s="466"/>
      <c r="F7" s="466"/>
      <c r="G7" s="466"/>
      <c r="H7" s="466"/>
      <c r="I7" s="466"/>
      <c r="J7" s="467"/>
      <c r="L7" s="562" t="s">
        <v>2372</v>
      </c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7"/>
      <c r="AA7" s="459"/>
      <c r="AB7" s="460"/>
    </row>
    <row r="8" spans="1:29" s="446" customFormat="1" ht="18">
      <c r="A8" s="485"/>
      <c r="B8" s="486"/>
      <c r="C8" s="487"/>
      <c r="D8" s="468"/>
      <c r="E8" s="468"/>
      <c r="F8" s="468"/>
      <c r="G8" s="468"/>
      <c r="H8" s="468"/>
      <c r="I8" s="468"/>
      <c r="J8" s="469"/>
      <c r="L8" s="563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9"/>
      <c r="AA8" s="459"/>
      <c r="AB8" s="460"/>
    </row>
    <row r="9" spans="1:29" s="446" customFormat="1" ht="18">
      <c r="A9" s="488" t="s">
        <v>1515</v>
      </c>
      <c r="B9" s="489">
        <v>60</v>
      </c>
      <c r="C9" s="490" t="s">
        <v>2229</v>
      </c>
      <c r="D9" s="461" t="s">
        <v>1516</v>
      </c>
      <c r="E9" s="461" t="s">
        <v>1516</v>
      </c>
      <c r="F9" s="470"/>
      <c r="G9" s="470"/>
      <c r="H9" s="470"/>
      <c r="I9" s="470"/>
      <c r="J9" s="471"/>
      <c r="L9" s="564" t="s">
        <v>2373</v>
      </c>
      <c r="M9" s="472"/>
      <c r="N9" s="472"/>
      <c r="O9" s="472"/>
      <c r="P9" s="472"/>
      <c r="Q9" s="461"/>
      <c r="R9" s="470">
        <v>2</v>
      </c>
      <c r="S9" s="470">
        <v>0</v>
      </c>
      <c r="T9" s="470">
        <v>2</v>
      </c>
      <c r="U9" s="470">
        <v>2</v>
      </c>
      <c r="V9" s="461"/>
      <c r="W9" s="461"/>
      <c r="X9" s="461"/>
      <c r="Y9" s="461"/>
      <c r="Z9" s="471"/>
      <c r="AA9" s="459"/>
      <c r="AB9" s="460"/>
    </row>
    <row r="10" spans="1:29" s="446" customFormat="1" ht="18">
      <c r="A10" s="488"/>
      <c r="B10" s="491"/>
      <c r="C10" s="492"/>
      <c r="D10" s="461"/>
      <c r="E10" s="461"/>
      <c r="F10" s="461"/>
      <c r="G10" s="461"/>
      <c r="H10" s="461"/>
      <c r="I10" s="461"/>
      <c r="J10" s="471"/>
      <c r="L10" s="565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71"/>
      <c r="AA10" s="459"/>
      <c r="AB10" s="460"/>
    </row>
    <row r="11" spans="1:29" s="446" customFormat="1" ht="18">
      <c r="A11" s="488"/>
      <c r="B11" s="491"/>
      <c r="C11" s="492"/>
      <c r="D11" s="461"/>
      <c r="E11" s="461"/>
      <c r="F11" s="461"/>
      <c r="G11" s="461"/>
      <c r="H11" s="461"/>
      <c r="I11" s="461"/>
      <c r="J11" s="471"/>
      <c r="L11" s="564" t="s">
        <v>2374</v>
      </c>
      <c r="M11" s="472"/>
      <c r="N11" s="472"/>
      <c r="O11" s="472"/>
      <c r="P11" s="472"/>
      <c r="Q11" s="475">
        <v>1</v>
      </c>
      <c r="R11" s="470"/>
      <c r="S11" s="461"/>
      <c r="T11" s="461">
        <v>2</v>
      </c>
      <c r="U11" s="470"/>
      <c r="V11" s="461">
        <v>3</v>
      </c>
      <c r="W11" s="470"/>
      <c r="X11" s="461">
        <v>4</v>
      </c>
      <c r="Y11" s="470"/>
      <c r="Z11" s="471"/>
      <c r="AA11" s="459"/>
      <c r="AB11" s="460"/>
    </row>
    <row r="12" spans="1:29" s="446" customFormat="1" ht="18">
      <c r="A12" s="488"/>
      <c r="B12" s="491"/>
      <c r="C12" s="492"/>
      <c r="D12" s="461"/>
      <c r="E12" s="461"/>
      <c r="F12" s="461"/>
      <c r="G12" s="461"/>
      <c r="H12" s="461"/>
      <c r="I12" s="461"/>
      <c r="J12" s="471"/>
      <c r="L12" s="565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71"/>
      <c r="AA12" s="459"/>
      <c r="AB12" s="460"/>
    </row>
    <row r="13" spans="1:29" s="446" customFormat="1" ht="18">
      <c r="A13" s="488"/>
      <c r="B13" s="491"/>
      <c r="C13" s="492"/>
      <c r="D13" s="461"/>
      <c r="E13" s="461"/>
      <c r="F13" s="461"/>
      <c r="G13" s="461"/>
      <c r="H13" s="461"/>
      <c r="I13" s="461"/>
      <c r="J13" s="471"/>
      <c r="L13" s="564" t="s">
        <v>2375</v>
      </c>
      <c r="M13" s="472"/>
      <c r="N13" s="472"/>
      <c r="O13" s="472"/>
      <c r="P13" s="472"/>
      <c r="Q13" s="461"/>
      <c r="R13" s="470" t="s">
        <v>2376</v>
      </c>
      <c r="S13" s="461"/>
      <c r="T13" s="461"/>
      <c r="U13" s="461"/>
      <c r="V13" s="472"/>
      <c r="W13" s="475" t="s">
        <v>1517</v>
      </c>
      <c r="Y13" s="470"/>
      <c r="Z13" s="471"/>
      <c r="AA13" s="459"/>
      <c r="AB13" s="460"/>
    </row>
    <row r="14" spans="1:29" s="446" customFormat="1" ht="18.75" thickBot="1">
      <c r="A14" s="493"/>
      <c r="B14" s="494"/>
      <c r="C14" s="495"/>
      <c r="D14" s="477"/>
      <c r="E14" s="477"/>
      <c r="F14" s="477"/>
      <c r="G14" s="477"/>
      <c r="H14" s="477"/>
      <c r="I14" s="477"/>
      <c r="J14" s="478"/>
      <c r="L14" s="566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8"/>
      <c r="AA14" s="459"/>
      <c r="AB14" s="460"/>
    </row>
    <row r="15" spans="1:29" s="446" customFormat="1" ht="18">
      <c r="B15" s="473"/>
      <c r="C15" s="473"/>
      <c r="D15" s="474"/>
      <c r="E15" s="474"/>
      <c r="F15" s="474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59"/>
      <c r="AC15" s="460"/>
    </row>
    <row r="16" spans="1:29" s="446" customFormat="1" ht="18.75" thickBot="1">
      <c r="B16" s="473"/>
      <c r="C16" s="473"/>
      <c r="D16" s="474"/>
      <c r="E16" s="474"/>
      <c r="F16" s="474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  <c r="AB16" s="459"/>
      <c r="AC16" s="460"/>
    </row>
    <row r="17" spans="1:29" s="446" customFormat="1" ht="15.95" customHeight="1" thickBot="1">
      <c r="A17" s="482" t="s">
        <v>1518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4"/>
      <c r="AA17" s="459"/>
      <c r="AB17" s="460"/>
    </row>
    <row r="18" spans="1:29" s="446" customFormat="1" ht="18">
      <c r="A18" s="518"/>
      <c r="B18" s="519"/>
      <c r="C18" s="519"/>
      <c r="D18" s="479"/>
      <c r="E18" s="479"/>
      <c r="F18" s="479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1"/>
      <c r="AA18" s="459"/>
      <c r="AB18" s="460"/>
    </row>
    <row r="19" spans="1:29" s="446" customFormat="1" ht="15">
      <c r="A19" s="520"/>
      <c r="B19" s="491"/>
      <c r="C19" s="491"/>
      <c r="D19" s="475" t="s">
        <v>2230</v>
      </c>
      <c r="E19" s="470"/>
      <c r="F19" s="475" t="s">
        <v>2231</v>
      </c>
      <c r="G19" s="470"/>
      <c r="I19" s="475"/>
      <c r="L19" s="461"/>
      <c r="O19" s="567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71"/>
      <c r="AA19" s="459"/>
      <c r="AB19" s="460"/>
    </row>
    <row r="20" spans="1:29" s="446" customFormat="1" ht="18.75" thickBot="1">
      <c r="A20" s="521"/>
      <c r="B20" s="494"/>
      <c r="C20" s="494"/>
      <c r="D20" s="476"/>
      <c r="E20" s="476"/>
      <c r="F20" s="476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8"/>
      <c r="AA20" s="459"/>
      <c r="AB20" s="460"/>
    </row>
    <row r="21" spans="1:29" s="446" customFormat="1" ht="18">
      <c r="B21" s="473"/>
      <c r="C21" s="473"/>
      <c r="D21" s="474"/>
      <c r="E21" s="474"/>
      <c r="F21" s="474"/>
      <c r="G21" s="474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59"/>
      <c r="V21" s="460"/>
    </row>
    <row r="22" spans="1:29" ht="12.75" thickBot="1">
      <c r="A22" s="349"/>
      <c r="B22" s="350"/>
      <c r="C22" s="350"/>
      <c r="D22" s="348" t="s">
        <v>2112</v>
      </c>
      <c r="E22" s="348"/>
      <c r="F22" s="348" t="s">
        <v>2112</v>
      </c>
      <c r="G22" s="348" t="s">
        <v>2112</v>
      </c>
      <c r="H22" s="348" t="s">
        <v>2112</v>
      </c>
      <c r="I22" s="348" t="s">
        <v>2112</v>
      </c>
      <c r="J22" s="348" t="s">
        <v>2112</v>
      </c>
    </row>
    <row r="23" spans="1:29" ht="135" customHeight="1" thickBot="1">
      <c r="A23" s="352" t="s">
        <v>1519</v>
      </c>
      <c r="B23" s="353" t="s">
        <v>1520</v>
      </c>
      <c r="C23" s="354" t="s">
        <v>1521</v>
      </c>
      <c r="D23" s="355" t="s">
        <v>2356</v>
      </c>
      <c r="E23" s="355" t="s">
        <v>2365</v>
      </c>
      <c r="F23" s="355" t="s">
        <v>2357</v>
      </c>
      <c r="G23" s="355" t="s">
        <v>2358</v>
      </c>
      <c r="H23" s="356" t="s">
        <v>2359</v>
      </c>
      <c r="I23" s="356" t="s">
        <v>2360</v>
      </c>
      <c r="J23" s="441" t="s">
        <v>2370</v>
      </c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8"/>
      <c r="Z23" s="359"/>
      <c r="AA23" s="359"/>
      <c r="AC23" s="351"/>
    </row>
    <row r="24" spans="1:29" ht="23.25" thickBot="1">
      <c r="A24" s="352"/>
      <c r="B24" s="353"/>
      <c r="C24" s="353"/>
      <c r="D24" s="440"/>
      <c r="E24" s="440"/>
      <c r="F24" s="440" t="s">
        <v>2239</v>
      </c>
      <c r="G24" s="440" t="s">
        <v>2368</v>
      </c>
      <c r="H24" s="441" t="s">
        <v>2227</v>
      </c>
      <c r="I24" s="441" t="s">
        <v>2228</v>
      </c>
      <c r="J24" s="441" t="s">
        <v>2371</v>
      </c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8"/>
      <c r="Z24" s="359"/>
      <c r="AA24" s="359"/>
      <c r="AC24" s="351"/>
    </row>
    <row r="25" spans="1:29" ht="12.6" customHeight="1">
      <c r="A25" s="360"/>
      <c r="B25" s="361"/>
      <c r="C25" s="362" t="s">
        <v>2119</v>
      </c>
      <c r="D25" s="363"/>
      <c r="E25" s="363"/>
      <c r="F25" s="363"/>
      <c r="G25" s="363"/>
      <c r="H25" s="363"/>
      <c r="I25" s="363"/>
      <c r="J25" s="363"/>
    </row>
    <row r="26" spans="1:29">
      <c r="A26" s="364"/>
      <c r="B26" s="365" t="s">
        <v>1522</v>
      </c>
      <c r="C26" s="366" t="s">
        <v>1523</v>
      </c>
      <c r="D26" s="367">
        <f t="shared" ref="D26:J26" si="0">(D27+D36+D51+D56)</f>
        <v>39441503.004681773</v>
      </c>
      <c r="E26" s="367">
        <f t="shared" si="0"/>
        <v>1493153</v>
      </c>
      <c r="F26" s="367">
        <f t="shared" si="0"/>
        <v>35700708</v>
      </c>
      <c r="G26" s="367">
        <f t="shared" si="0"/>
        <v>200000</v>
      </c>
      <c r="H26" s="367">
        <f t="shared" si="0"/>
        <v>0</v>
      </c>
      <c r="I26" s="367">
        <f t="shared" si="0"/>
        <v>200000</v>
      </c>
      <c r="J26" s="367">
        <f t="shared" si="0"/>
        <v>0</v>
      </c>
      <c r="K26" s="368"/>
    </row>
    <row r="27" spans="1:29" ht="22.5">
      <c r="A27" s="369"/>
      <c r="B27" s="370" t="s">
        <v>1524</v>
      </c>
      <c r="C27" s="371" t="s">
        <v>1525</v>
      </c>
      <c r="D27" s="372">
        <f t="shared" ref="D27:J27" si="1">+D28+D35</f>
        <v>31324449.004681773</v>
      </c>
      <c r="E27" s="372">
        <f t="shared" si="1"/>
        <v>64967.999999999993</v>
      </c>
      <c r="F27" s="372">
        <f t="shared" si="1"/>
        <v>27414833</v>
      </c>
      <c r="G27" s="372">
        <f t="shared" si="1"/>
        <v>0</v>
      </c>
      <c r="H27" s="372">
        <f t="shared" si="1"/>
        <v>0</v>
      </c>
      <c r="I27" s="372">
        <f t="shared" si="1"/>
        <v>0</v>
      </c>
      <c r="J27" s="372">
        <f t="shared" si="1"/>
        <v>0</v>
      </c>
      <c r="K27" s="368"/>
      <c r="M27" s="368"/>
    </row>
    <row r="28" spans="1:29" ht="22.5">
      <c r="A28" s="364"/>
      <c r="B28" s="373" t="s">
        <v>132</v>
      </c>
      <c r="C28" s="374" t="s">
        <v>1526</v>
      </c>
      <c r="D28" s="375">
        <f t="shared" ref="D28:J28" si="2">+D29+D30+D31+D34</f>
        <v>31324449.004681773</v>
      </c>
      <c r="E28" s="375">
        <f t="shared" si="2"/>
        <v>64967.999999999993</v>
      </c>
      <c r="F28" s="375">
        <f t="shared" si="2"/>
        <v>27414833</v>
      </c>
      <c r="G28" s="375">
        <f t="shared" si="2"/>
        <v>0</v>
      </c>
      <c r="H28" s="375">
        <f t="shared" si="2"/>
        <v>0</v>
      </c>
      <c r="I28" s="375">
        <f t="shared" si="2"/>
        <v>0</v>
      </c>
      <c r="J28" s="375">
        <f t="shared" si="2"/>
        <v>0</v>
      </c>
      <c r="K28" s="368"/>
      <c r="M28" s="368"/>
    </row>
    <row r="29" spans="1:29">
      <c r="A29" s="364"/>
      <c r="B29" s="376" t="s">
        <v>133</v>
      </c>
      <c r="C29" s="377" t="s">
        <v>1527</v>
      </c>
      <c r="D29" s="378">
        <f>'Alimentazione CE Ricavi'!H6</f>
        <v>9742485</v>
      </c>
      <c r="E29" s="378">
        <f>'Alimentazione CE Ricavi'!I6</f>
        <v>0</v>
      </c>
      <c r="F29" s="378">
        <f>'Alimentazione CE Ricavi'!J6</f>
        <v>7734063</v>
      </c>
      <c r="G29" s="378">
        <f>'Alimentazione CE Ricavi'!K6</f>
        <v>0</v>
      </c>
      <c r="H29" s="378">
        <f>'Alimentazione CE Ricavi'!L6</f>
        <v>0</v>
      </c>
      <c r="I29" s="378">
        <f>'Alimentazione CE Ricavi'!M6</f>
        <v>0</v>
      </c>
      <c r="J29" s="378">
        <f>'Alimentazione CE Ricavi'!N6</f>
        <v>0</v>
      </c>
      <c r="K29" s="368"/>
      <c r="M29" s="368"/>
    </row>
    <row r="30" spans="1:29">
      <c r="A30" s="364"/>
      <c r="B30" s="376" t="s">
        <v>135</v>
      </c>
      <c r="C30" s="377" t="s">
        <v>1528</v>
      </c>
      <c r="D30" s="378">
        <f>'Alimentazione CE Ricavi'!H7</f>
        <v>14150846.004681775</v>
      </c>
      <c r="E30" s="378">
        <f>'Alimentazione CE Ricavi'!I7</f>
        <v>64967.999999999993</v>
      </c>
      <c r="F30" s="378">
        <f>'Alimentazione CE Ricavi'!J7</f>
        <v>12277972</v>
      </c>
      <c r="G30" s="378">
        <f>'Alimentazione CE Ricavi'!K7</f>
        <v>0</v>
      </c>
      <c r="H30" s="378">
        <f>'Alimentazione CE Ricavi'!L7</f>
        <v>0</v>
      </c>
      <c r="I30" s="378">
        <f>'Alimentazione CE Ricavi'!M7</f>
        <v>0</v>
      </c>
      <c r="J30" s="378">
        <f>'Alimentazione CE Ricavi'!N7</f>
        <v>0</v>
      </c>
      <c r="K30" s="368"/>
      <c r="M30" s="368"/>
    </row>
    <row r="31" spans="1:29">
      <c r="A31" s="364"/>
      <c r="B31" s="379" t="s">
        <v>136</v>
      </c>
      <c r="C31" s="380" t="s">
        <v>1529</v>
      </c>
      <c r="D31" s="381">
        <f t="shared" ref="D31:J31" si="3">+D32+D33</f>
        <v>7431118</v>
      </c>
      <c r="E31" s="381">
        <f t="shared" si="3"/>
        <v>0</v>
      </c>
      <c r="F31" s="381">
        <f t="shared" si="3"/>
        <v>7402798</v>
      </c>
      <c r="G31" s="381">
        <f t="shared" si="3"/>
        <v>0</v>
      </c>
      <c r="H31" s="381">
        <f t="shared" si="3"/>
        <v>0</v>
      </c>
      <c r="I31" s="381">
        <f t="shared" si="3"/>
        <v>0</v>
      </c>
      <c r="J31" s="381">
        <f t="shared" si="3"/>
        <v>0</v>
      </c>
      <c r="K31" s="368"/>
      <c r="M31" s="368"/>
    </row>
    <row r="32" spans="1:29">
      <c r="A32" s="364"/>
      <c r="B32" s="382" t="s">
        <v>138</v>
      </c>
      <c r="C32" s="383" t="s">
        <v>1530</v>
      </c>
      <c r="D32" s="378">
        <f>'Alimentazione CE Ricavi'!H9</f>
        <v>2328685</v>
      </c>
      <c r="E32" s="378">
        <f>'Alimentazione CE Ricavi'!I9</f>
        <v>0</v>
      </c>
      <c r="F32" s="378">
        <f>'Alimentazione CE Ricavi'!J9</f>
        <v>2328685</v>
      </c>
      <c r="G32" s="378">
        <f>'Alimentazione CE Ricavi'!K9</f>
        <v>0</v>
      </c>
      <c r="H32" s="378">
        <f>'Alimentazione CE Ricavi'!L9</f>
        <v>0</v>
      </c>
      <c r="I32" s="378">
        <f>'Alimentazione CE Ricavi'!M9</f>
        <v>0</v>
      </c>
      <c r="J32" s="378">
        <f>'Alimentazione CE Ricavi'!N9</f>
        <v>0</v>
      </c>
      <c r="K32" s="368"/>
      <c r="M32" s="368"/>
    </row>
    <row r="33" spans="1:13">
      <c r="A33" s="364"/>
      <c r="B33" s="382" t="s">
        <v>140</v>
      </c>
      <c r="C33" s="383" t="s">
        <v>1531</v>
      </c>
      <c r="D33" s="378">
        <f>'Alimentazione CE Ricavi'!H10</f>
        <v>5102433</v>
      </c>
      <c r="E33" s="378">
        <f>'Alimentazione CE Ricavi'!I10</f>
        <v>0</v>
      </c>
      <c r="F33" s="378">
        <f>'Alimentazione CE Ricavi'!J10</f>
        <v>5074113</v>
      </c>
      <c r="G33" s="378">
        <f>'Alimentazione CE Ricavi'!K10</f>
        <v>0</v>
      </c>
      <c r="H33" s="378">
        <f>'Alimentazione CE Ricavi'!L10</f>
        <v>0</v>
      </c>
      <c r="I33" s="378">
        <f>'Alimentazione CE Ricavi'!M10</f>
        <v>0</v>
      </c>
      <c r="J33" s="378">
        <f>'Alimentazione CE Ricavi'!N10</f>
        <v>0</v>
      </c>
      <c r="K33" s="368"/>
      <c r="M33" s="368"/>
    </row>
    <row r="34" spans="1:13" ht="22.5">
      <c r="A34" s="364"/>
      <c r="B34" s="376" t="s">
        <v>142</v>
      </c>
      <c r="C34" s="377" t="s">
        <v>1532</v>
      </c>
      <c r="D34" s="378">
        <f>'Alimentazione CE Ricavi'!H11</f>
        <v>0</v>
      </c>
      <c r="E34" s="378">
        <f>'Alimentazione CE Ricavi'!I11</f>
        <v>0</v>
      </c>
      <c r="F34" s="378">
        <f>'Alimentazione CE Ricavi'!J11</f>
        <v>0</v>
      </c>
      <c r="G34" s="378">
        <f>'Alimentazione CE Ricavi'!K11</f>
        <v>0</v>
      </c>
      <c r="H34" s="378">
        <f>'Alimentazione CE Ricavi'!L11</f>
        <v>0</v>
      </c>
      <c r="I34" s="378">
        <f>'Alimentazione CE Ricavi'!M11</f>
        <v>0</v>
      </c>
      <c r="J34" s="378">
        <f>'Alimentazione CE Ricavi'!N11</f>
        <v>0</v>
      </c>
      <c r="K34" s="368"/>
      <c r="M34" s="368"/>
    </row>
    <row r="35" spans="1:13" ht="22.5">
      <c r="A35" s="364"/>
      <c r="B35" s="373" t="s">
        <v>144</v>
      </c>
      <c r="C35" s="374" t="s">
        <v>1533</v>
      </c>
      <c r="D35" s="375">
        <f>+'Alimentazione CE Ricavi'!H13+'Alimentazione CE Ricavi'!H14+'Alimentazione CE Ricavi'!H15</f>
        <v>0</v>
      </c>
      <c r="E35" s="375">
        <f>+'Alimentazione CE Ricavi'!I13+'Alimentazione CE Ricavi'!I14+'Alimentazione CE Ricavi'!I15</f>
        <v>0</v>
      </c>
      <c r="F35" s="375">
        <f>+'Alimentazione CE Ricavi'!J13+'Alimentazione CE Ricavi'!J14+'Alimentazione CE Ricavi'!J15</f>
        <v>0</v>
      </c>
      <c r="G35" s="375">
        <f>+'Alimentazione CE Ricavi'!K13+'Alimentazione CE Ricavi'!K14+'Alimentazione CE Ricavi'!K15</f>
        <v>0</v>
      </c>
      <c r="H35" s="375">
        <f>+'Alimentazione CE Ricavi'!L13+'Alimentazione CE Ricavi'!L14+'Alimentazione CE Ricavi'!L15</f>
        <v>0</v>
      </c>
      <c r="I35" s="375">
        <f>+'Alimentazione CE Ricavi'!M13+'Alimentazione CE Ricavi'!M14+'Alimentazione CE Ricavi'!M15</f>
        <v>0</v>
      </c>
      <c r="J35" s="375">
        <f>+'Alimentazione CE Ricavi'!N13+'Alimentazione CE Ricavi'!N14+'Alimentazione CE Ricavi'!N15</f>
        <v>0</v>
      </c>
      <c r="K35" s="368"/>
      <c r="M35" s="368"/>
    </row>
    <row r="36" spans="1:13">
      <c r="A36" s="364"/>
      <c r="B36" s="370" t="s">
        <v>149</v>
      </c>
      <c r="C36" s="371" t="s">
        <v>1534</v>
      </c>
      <c r="D36" s="372">
        <f t="shared" ref="D36:J36" si="4">+D37+D42+D45</f>
        <v>1580581</v>
      </c>
      <c r="E36" s="372">
        <f t="shared" si="4"/>
        <v>1428185</v>
      </c>
      <c r="F36" s="372">
        <f t="shared" si="4"/>
        <v>202396</v>
      </c>
      <c r="G36" s="372">
        <f t="shared" si="4"/>
        <v>200000</v>
      </c>
      <c r="H36" s="372">
        <f t="shared" si="4"/>
        <v>0</v>
      </c>
      <c r="I36" s="372">
        <f t="shared" si="4"/>
        <v>200000</v>
      </c>
      <c r="J36" s="372">
        <f t="shared" si="4"/>
        <v>0</v>
      </c>
      <c r="K36" s="368"/>
      <c r="M36" s="368"/>
    </row>
    <row r="37" spans="1:13">
      <c r="A37" s="364"/>
      <c r="B37" s="373" t="s">
        <v>151</v>
      </c>
      <c r="C37" s="374" t="s">
        <v>1535</v>
      </c>
      <c r="D37" s="375">
        <f t="shared" ref="D37:J37" si="5">+D38+D39+D40+D41</f>
        <v>1422916</v>
      </c>
      <c r="E37" s="375">
        <f t="shared" si="5"/>
        <v>1270520</v>
      </c>
      <c r="F37" s="375">
        <f t="shared" si="5"/>
        <v>202396</v>
      </c>
      <c r="G37" s="375">
        <f t="shared" si="5"/>
        <v>200000</v>
      </c>
      <c r="H37" s="375">
        <f t="shared" si="5"/>
        <v>0</v>
      </c>
      <c r="I37" s="375">
        <f t="shared" si="5"/>
        <v>200000</v>
      </c>
      <c r="J37" s="375">
        <f t="shared" si="5"/>
        <v>0</v>
      </c>
      <c r="K37" s="368"/>
      <c r="M37" s="368"/>
    </row>
    <row r="38" spans="1:13" ht="22.5">
      <c r="A38" s="364"/>
      <c r="B38" s="376" t="s">
        <v>153</v>
      </c>
      <c r="C38" s="377" t="s">
        <v>1536</v>
      </c>
      <c r="D38" s="378">
        <f>+'Alimentazione CE Ricavi'!H19+'Alimentazione CE Ricavi'!H20+'Alimentazione CE Ricavi'!H21+'Alimentazione CE Ricavi'!H22+'Alimentazione CE Ricavi'!H23+'Alimentazione CE Ricavi'!H24</f>
        <v>1422916</v>
      </c>
      <c r="E38" s="378">
        <f>+'Alimentazione CE Ricavi'!I19+'Alimentazione CE Ricavi'!I20+'Alimentazione CE Ricavi'!I21+'Alimentazione CE Ricavi'!I22+'Alimentazione CE Ricavi'!I23+'Alimentazione CE Ricavi'!I24</f>
        <v>1270520</v>
      </c>
      <c r="F38" s="378">
        <f>+'Alimentazione CE Ricavi'!J19+'Alimentazione CE Ricavi'!J20+'Alimentazione CE Ricavi'!J21+'Alimentazione CE Ricavi'!J22+'Alimentazione CE Ricavi'!J23+'Alimentazione CE Ricavi'!J24</f>
        <v>202396</v>
      </c>
      <c r="G38" s="378">
        <f>+'Alimentazione CE Ricavi'!K19+'Alimentazione CE Ricavi'!K20+'Alimentazione CE Ricavi'!K21+'Alimentazione CE Ricavi'!K22+'Alimentazione CE Ricavi'!K23+'Alimentazione CE Ricavi'!K24</f>
        <v>200000</v>
      </c>
      <c r="H38" s="378">
        <f>+'Alimentazione CE Ricavi'!L19+'Alimentazione CE Ricavi'!L20+'Alimentazione CE Ricavi'!L21+'Alimentazione CE Ricavi'!L22+'Alimentazione CE Ricavi'!L23+'Alimentazione CE Ricavi'!L24</f>
        <v>0</v>
      </c>
      <c r="I38" s="378">
        <f>+'Alimentazione CE Ricavi'!M19+'Alimentazione CE Ricavi'!M20+'Alimentazione CE Ricavi'!M21+'Alimentazione CE Ricavi'!M22+'Alimentazione CE Ricavi'!M23+'Alimentazione CE Ricavi'!M24</f>
        <v>200000</v>
      </c>
      <c r="J38" s="378">
        <f>+'Alimentazione CE Ricavi'!N19+'Alimentazione CE Ricavi'!N20+'Alimentazione CE Ricavi'!N21+'Alimentazione CE Ricavi'!N22+'Alimentazione CE Ricavi'!N23+'Alimentazione CE Ricavi'!N24</f>
        <v>0</v>
      </c>
      <c r="K38" s="368"/>
      <c r="M38" s="368"/>
    </row>
    <row r="39" spans="1:13" ht="33.75">
      <c r="A39" s="364"/>
      <c r="B39" s="376" t="s">
        <v>160</v>
      </c>
      <c r="C39" s="377" t="s">
        <v>2225</v>
      </c>
      <c r="D39" s="378">
        <f>+'Alimentazione CE Ricavi'!H25</f>
        <v>0</v>
      </c>
      <c r="E39" s="378">
        <f>+'Alimentazione CE Ricavi'!I25</f>
        <v>0</v>
      </c>
      <c r="F39" s="378">
        <f>+'Alimentazione CE Ricavi'!J25</f>
        <v>0</v>
      </c>
      <c r="G39" s="378">
        <f>+'Alimentazione CE Ricavi'!K25</f>
        <v>0</v>
      </c>
      <c r="H39" s="378">
        <f>+'Alimentazione CE Ricavi'!L25</f>
        <v>0</v>
      </c>
      <c r="I39" s="378">
        <f>+'Alimentazione CE Ricavi'!M25</f>
        <v>0</v>
      </c>
      <c r="J39" s="378">
        <f>+'Alimentazione CE Ricavi'!N25</f>
        <v>0</v>
      </c>
      <c r="K39" s="368"/>
      <c r="M39" s="368"/>
    </row>
    <row r="40" spans="1:13" ht="33.75">
      <c r="A40" s="364"/>
      <c r="B40" s="376" t="s">
        <v>161</v>
      </c>
      <c r="C40" s="377" t="s">
        <v>2226</v>
      </c>
      <c r="D40" s="378">
        <f>+'Alimentazione CE Ricavi'!H26</f>
        <v>0</v>
      </c>
      <c r="E40" s="378">
        <f>+'Alimentazione CE Ricavi'!I26</f>
        <v>0</v>
      </c>
      <c r="F40" s="378">
        <f>+'Alimentazione CE Ricavi'!J26</f>
        <v>0</v>
      </c>
      <c r="G40" s="378">
        <f>+'Alimentazione CE Ricavi'!K26</f>
        <v>0</v>
      </c>
      <c r="H40" s="378">
        <f>+'Alimentazione CE Ricavi'!L26</f>
        <v>0</v>
      </c>
      <c r="I40" s="378">
        <f>+'Alimentazione CE Ricavi'!M26</f>
        <v>0</v>
      </c>
      <c r="J40" s="378">
        <f>+'Alimentazione CE Ricavi'!N26</f>
        <v>0</v>
      </c>
      <c r="K40" s="368"/>
      <c r="M40" s="368"/>
    </row>
    <row r="41" spans="1:13" ht="22.5">
      <c r="A41" s="364"/>
      <c r="B41" s="376" t="s">
        <v>163</v>
      </c>
      <c r="C41" s="377" t="s">
        <v>1537</v>
      </c>
      <c r="D41" s="378">
        <f>+'Alimentazione CE Ricavi'!H27</f>
        <v>0</v>
      </c>
      <c r="E41" s="378">
        <f>+'Alimentazione CE Ricavi'!I27</f>
        <v>0</v>
      </c>
      <c r="F41" s="378">
        <f>+'Alimentazione CE Ricavi'!J27</f>
        <v>0</v>
      </c>
      <c r="G41" s="378">
        <f>+'Alimentazione CE Ricavi'!K27</f>
        <v>0</v>
      </c>
      <c r="H41" s="378">
        <f>+'Alimentazione CE Ricavi'!L27</f>
        <v>0</v>
      </c>
      <c r="I41" s="378">
        <f>+'Alimentazione CE Ricavi'!M27</f>
        <v>0</v>
      </c>
      <c r="J41" s="378">
        <f>+'Alimentazione CE Ricavi'!N27</f>
        <v>0</v>
      </c>
      <c r="K41" s="368"/>
      <c r="M41" s="368"/>
    </row>
    <row r="42" spans="1:13" ht="22.5">
      <c r="A42" s="364"/>
      <c r="B42" s="373" t="s">
        <v>165</v>
      </c>
      <c r="C42" s="374" t="s">
        <v>1538</v>
      </c>
      <c r="D42" s="375">
        <f t="shared" ref="D42:J42" si="6">+D43+D44</f>
        <v>0</v>
      </c>
      <c r="E42" s="375">
        <f t="shared" si="6"/>
        <v>0</v>
      </c>
      <c r="F42" s="375">
        <f t="shared" si="6"/>
        <v>0</v>
      </c>
      <c r="G42" s="375">
        <f t="shared" si="6"/>
        <v>0</v>
      </c>
      <c r="H42" s="375">
        <f t="shared" si="6"/>
        <v>0</v>
      </c>
      <c r="I42" s="375">
        <f t="shared" si="6"/>
        <v>0</v>
      </c>
      <c r="J42" s="375">
        <f t="shared" si="6"/>
        <v>0</v>
      </c>
      <c r="K42" s="368"/>
      <c r="M42" s="368"/>
    </row>
    <row r="43" spans="1:13" ht="22.5">
      <c r="A43" s="364" t="s">
        <v>1539</v>
      </c>
      <c r="B43" s="376" t="s">
        <v>167</v>
      </c>
      <c r="C43" s="377" t="s">
        <v>1540</v>
      </c>
      <c r="D43" s="378">
        <f>+'Alimentazione CE Ricavi'!H29</f>
        <v>0</v>
      </c>
      <c r="E43" s="378">
        <f>+'Alimentazione CE Ricavi'!I29</f>
        <v>0</v>
      </c>
      <c r="F43" s="378">
        <f>+'Alimentazione CE Ricavi'!J29</f>
        <v>0</v>
      </c>
      <c r="G43" s="378">
        <f>+'Alimentazione CE Ricavi'!K29</f>
        <v>0</v>
      </c>
      <c r="H43" s="378">
        <f>+'Alimentazione CE Ricavi'!L29</f>
        <v>0</v>
      </c>
      <c r="I43" s="378">
        <f>+'Alimentazione CE Ricavi'!M29</f>
        <v>0</v>
      </c>
      <c r="J43" s="378">
        <f>+'Alimentazione CE Ricavi'!N29</f>
        <v>0</v>
      </c>
      <c r="K43" s="368"/>
      <c r="M43" s="368"/>
    </row>
    <row r="44" spans="1:13" ht="22.5">
      <c r="A44" s="364" t="s">
        <v>1539</v>
      </c>
      <c r="B44" s="376" t="s">
        <v>169</v>
      </c>
      <c r="C44" s="377" t="s">
        <v>1541</v>
      </c>
      <c r="D44" s="378">
        <f>+'Alimentazione CE Ricavi'!H30</f>
        <v>0</v>
      </c>
      <c r="E44" s="378">
        <f>+'Alimentazione CE Ricavi'!I30</f>
        <v>0</v>
      </c>
      <c r="F44" s="378">
        <f>+'Alimentazione CE Ricavi'!J30</f>
        <v>0</v>
      </c>
      <c r="G44" s="378">
        <f>+'Alimentazione CE Ricavi'!K30</f>
        <v>0</v>
      </c>
      <c r="H44" s="378">
        <f>+'Alimentazione CE Ricavi'!L30</f>
        <v>0</v>
      </c>
      <c r="I44" s="378">
        <f>+'Alimentazione CE Ricavi'!M30</f>
        <v>0</v>
      </c>
      <c r="J44" s="378">
        <f>+'Alimentazione CE Ricavi'!N30</f>
        <v>0</v>
      </c>
      <c r="K44" s="368"/>
      <c r="M44" s="368"/>
    </row>
    <row r="45" spans="1:13" ht="22.5">
      <c r="A45" s="384"/>
      <c r="B45" s="373" t="s">
        <v>171</v>
      </c>
      <c r="C45" s="374" t="s">
        <v>1542</v>
      </c>
      <c r="D45" s="375">
        <f t="shared" ref="D45:J45" si="7">+D46+D47+D48+D49+D50</f>
        <v>157665</v>
      </c>
      <c r="E45" s="375">
        <f t="shared" si="7"/>
        <v>157665</v>
      </c>
      <c r="F45" s="375">
        <f t="shared" si="7"/>
        <v>0</v>
      </c>
      <c r="G45" s="375">
        <f t="shared" si="7"/>
        <v>0</v>
      </c>
      <c r="H45" s="375">
        <f t="shared" si="7"/>
        <v>0</v>
      </c>
      <c r="I45" s="375">
        <f t="shared" si="7"/>
        <v>0</v>
      </c>
      <c r="J45" s="375">
        <f t="shared" si="7"/>
        <v>0</v>
      </c>
      <c r="K45" s="368"/>
      <c r="M45" s="368"/>
    </row>
    <row r="46" spans="1:13">
      <c r="A46" s="384"/>
      <c r="B46" s="376" t="s">
        <v>173</v>
      </c>
      <c r="C46" s="377" t="s">
        <v>1543</v>
      </c>
      <c r="D46" s="378">
        <f>+'Alimentazione CE Ricavi'!H32</f>
        <v>0</v>
      </c>
      <c r="E46" s="378">
        <f>+'Alimentazione CE Ricavi'!I32</f>
        <v>0</v>
      </c>
      <c r="F46" s="378">
        <f>+'Alimentazione CE Ricavi'!J32</f>
        <v>0</v>
      </c>
      <c r="G46" s="378">
        <f>+'Alimentazione CE Ricavi'!K32</f>
        <v>0</v>
      </c>
      <c r="H46" s="378">
        <f>+'Alimentazione CE Ricavi'!L32</f>
        <v>0</v>
      </c>
      <c r="I46" s="378">
        <f>+'Alimentazione CE Ricavi'!M32</f>
        <v>0</v>
      </c>
      <c r="J46" s="378">
        <f>+'Alimentazione CE Ricavi'!N32</f>
        <v>0</v>
      </c>
      <c r="K46" s="368"/>
      <c r="M46" s="368"/>
    </row>
    <row r="47" spans="1:13" ht="22.5">
      <c r="A47" s="384"/>
      <c r="B47" s="376" t="s">
        <v>175</v>
      </c>
      <c r="C47" s="377" t="s">
        <v>1544</v>
      </c>
      <c r="D47" s="378">
        <f>+'Alimentazione CE Ricavi'!H34+'Alimentazione CE Ricavi'!H35+'Alimentazione CE Ricavi'!H36+'Alimentazione CE Ricavi'!H37+'Alimentazione CE Ricavi'!H38+'Alimentazione CE Ricavi'!H39</f>
        <v>0</v>
      </c>
      <c r="E47" s="378">
        <f>+'Alimentazione CE Ricavi'!I34+'Alimentazione CE Ricavi'!I35+'Alimentazione CE Ricavi'!I36+'Alimentazione CE Ricavi'!I37+'Alimentazione CE Ricavi'!I38+'Alimentazione CE Ricavi'!I39</f>
        <v>0</v>
      </c>
      <c r="F47" s="378">
        <f>+'Alimentazione CE Ricavi'!J34+'Alimentazione CE Ricavi'!J35+'Alimentazione CE Ricavi'!J36+'Alimentazione CE Ricavi'!J37+'Alimentazione CE Ricavi'!J38+'Alimentazione CE Ricavi'!J39</f>
        <v>0</v>
      </c>
      <c r="G47" s="378">
        <f>+'Alimentazione CE Ricavi'!K34+'Alimentazione CE Ricavi'!K35+'Alimentazione CE Ricavi'!K36+'Alimentazione CE Ricavi'!K37+'Alimentazione CE Ricavi'!K38+'Alimentazione CE Ricavi'!K39</f>
        <v>0</v>
      </c>
      <c r="H47" s="378">
        <f>+'Alimentazione CE Ricavi'!L34+'Alimentazione CE Ricavi'!L35+'Alimentazione CE Ricavi'!L36+'Alimentazione CE Ricavi'!L37+'Alimentazione CE Ricavi'!L38+'Alimentazione CE Ricavi'!L39</f>
        <v>0</v>
      </c>
      <c r="I47" s="378">
        <f>+'Alimentazione CE Ricavi'!M34+'Alimentazione CE Ricavi'!M35+'Alimentazione CE Ricavi'!M36+'Alimentazione CE Ricavi'!M37+'Alimentazione CE Ricavi'!M38+'Alimentazione CE Ricavi'!M39</f>
        <v>0</v>
      </c>
      <c r="J47" s="378">
        <f>+'Alimentazione CE Ricavi'!N34+'Alimentazione CE Ricavi'!N35+'Alimentazione CE Ricavi'!N36+'Alimentazione CE Ricavi'!N37+'Alimentazione CE Ricavi'!N38+'Alimentazione CE Ricavi'!N39</f>
        <v>0</v>
      </c>
      <c r="K47" s="368"/>
      <c r="M47" s="368"/>
    </row>
    <row r="48" spans="1:13" ht="22.5">
      <c r="A48" s="384"/>
      <c r="B48" s="376" t="s">
        <v>183</v>
      </c>
      <c r="C48" s="377" t="s">
        <v>1545</v>
      </c>
      <c r="D48" s="378">
        <f>+'Alimentazione CE Ricavi'!H40</f>
        <v>0</v>
      </c>
      <c r="E48" s="378">
        <f>+'Alimentazione CE Ricavi'!I40</f>
        <v>0</v>
      </c>
      <c r="F48" s="378">
        <f>+'Alimentazione CE Ricavi'!J40</f>
        <v>0</v>
      </c>
      <c r="G48" s="378">
        <f>+'Alimentazione CE Ricavi'!K40</f>
        <v>0</v>
      </c>
      <c r="H48" s="378">
        <f>+'Alimentazione CE Ricavi'!L40</f>
        <v>0</v>
      </c>
      <c r="I48" s="378">
        <f>+'Alimentazione CE Ricavi'!M40</f>
        <v>0</v>
      </c>
      <c r="J48" s="378">
        <f>+'Alimentazione CE Ricavi'!N40</f>
        <v>0</v>
      </c>
      <c r="K48" s="368"/>
      <c r="M48" s="368"/>
    </row>
    <row r="49" spans="1:13" ht="22.5">
      <c r="A49" s="384"/>
      <c r="B49" s="376" t="s">
        <v>185</v>
      </c>
      <c r="C49" s="377" t="s">
        <v>1546</v>
      </c>
      <c r="D49" s="378">
        <f>+'Alimentazione CE Ricavi'!H41</f>
        <v>157665</v>
      </c>
      <c r="E49" s="378">
        <f>+'Alimentazione CE Ricavi'!I41</f>
        <v>157665</v>
      </c>
      <c r="F49" s="378">
        <f>+'Alimentazione CE Ricavi'!J41</f>
        <v>0</v>
      </c>
      <c r="G49" s="378">
        <f>+'Alimentazione CE Ricavi'!K41</f>
        <v>0</v>
      </c>
      <c r="H49" s="378">
        <f>+'Alimentazione CE Ricavi'!L41</f>
        <v>0</v>
      </c>
      <c r="I49" s="378">
        <f>+'Alimentazione CE Ricavi'!M41</f>
        <v>0</v>
      </c>
      <c r="J49" s="378">
        <f>+'Alimentazione CE Ricavi'!N41</f>
        <v>0</v>
      </c>
      <c r="K49" s="368"/>
      <c r="M49" s="368"/>
    </row>
    <row r="50" spans="1:13" ht="45">
      <c r="A50" s="384"/>
      <c r="B50" s="376" t="s">
        <v>187</v>
      </c>
      <c r="C50" s="377" t="s">
        <v>1547</v>
      </c>
      <c r="D50" s="378">
        <f>+'Alimentazione CE Ricavi'!H42</f>
        <v>0</v>
      </c>
      <c r="E50" s="378">
        <f>+'Alimentazione CE Ricavi'!I42</f>
        <v>0</v>
      </c>
      <c r="F50" s="378">
        <f>+'Alimentazione CE Ricavi'!J42</f>
        <v>0</v>
      </c>
      <c r="G50" s="378">
        <f>+'Alimentazione CE Ricavi'!K42</f>
        <v>0</v>
      </c>
      <c r="H50" s="378">
        <f>+'Alimentazione CE Ricavi'!L42</f>
        <v>0</v>
      </c>
      <c r="I50" s="378">
        <f>+'Alimentazione CE Ricavi'!M42</f>
        <v>0</v>
      </c>
      <c r="J50" s="378">
        <f>+'Alimentazione CE Ricavi'!N42</f>
        <v>0</v>
      </c>
      <c r="K50" s="368"/>
      <c r="M50" s="368"/>
    </row>
    <row r="51" spans="1:13">
      <c r="A51" s="364"/>
      <c r="B51" s="370" t="s">
        <v>189</v>
      </c>
      <c r="C51" s="371" t="s">
        <v>1548</v>
      </c>
      <c r="D51" s="372">
        <f t="shared" ref="D51:J51" si="8">+D52+D53+D54+D55</f>
        <v>6536473</v>
      </c>
      <c r="E51" s="372">
        <f t="shared" si="8"/>
        <v>0</v>
      </c>
      <c r="F51" s="372">
        <f t="shared" si="8"/>
        <v>8083479</v>
      </c>
      <c r="G51" s="372">
        <f t="shared" si="8"/>
        <v>0</v>
      </c>
      <c r="H51" s="372">
        <f t="shared" si="8"/>
        <v>0</v>
      </c>
      <c r="I51" s="372">
        <f t="shared" si="8"/>
        <v>0</v>
      </c>
      <c r="J51" s="372">
        <f t="shared" si="8"/>
        <v>0</v>
      </c>
      <c r="K51" s="368"/>
      <c r="M51" s="368"/>
    </row>
    <row r="52" spans="1:13" ht="22.5">
      <c r="A52" s="364"/>
      <c r="B52" s="385" t="s">
        <v>191</v>
      </c>
      <c r="C52" s="386" t="s">
        <v>1549</v>
      </c>
      <c r="D52" s="378">
        <f>+'Alimentazione CE Ricavi'!H44</f>
        <v>4658156</v>
      </c>
      <c r="E52" s="378">
        <f>+'Alimentazione CE Ricavi'!I44</f>
        <v>0</v>
      </c>
      <c r="F52" s="378">
        <f>+'Alimentazione CE Ricavi'!J44</f>
        <v>3260710</v>
      </c>
      <c r="G52" s="378">
        <f>+'Alimentazione CE Ricavi'!K44</f>
        <v>0</v>
      </c>
      <c r="H52" s="378">
        <f>+'Alimentazione CE Ricavi'!L44</f>
        <v>0</v>
      </c>
      <c r="I52" s="378">
        <f>+'Alimentazione CE Ricavi'!M44</f>
        <v>0</v>
      </c>
      <c r="J52" s="378">
        <f>+'Alimentazione CE Ricavi'!N44</f>
        <v>0</v>
      </c>
      <c r="K52" s="368"/>
      <c r="M52" s="368"/>
    </row>
    <row r="53" spans="1:13" ht="22.5">
      <c r="A53" s="364"/>
      <c r="B53" s="385" t="s">
        <v>193</v>
      </c>
      <c r="C53" s="386" t="s">
        <v>1550</v>
      </c>
      <c r="D53" s="378">
        <f>+'Alimentazione CE Ricavi'!H45</f>
        <v>1126536</v>
      </c>
      <c r="E53" s="378">
        <f>+'Alimentazione CE Ricavi'!I45</f>
        <v>0</v>
      </c>
      <c r="F53" s="378">
        <f>+'Alimentazione CE Ricavi'!J45</f>
        <v>3227622</v>
      </c>
      <c r="G53" s="378">
        <f>+'Alimentazione CE Ricavi'!K45</f>
        <v>0</v>
      </c>
      <c r="H53" s="378">
        <f>+'Alimentazione CE Ricavi'!L45</f>
        <v>0</v>
      </c>
      <c r="I53" s="378">
        <f>+'Alimentazione CE Ricavi'!M45</f>
        <v>0</v>
      </c>
      <c r="J53" s="378">
        <f>+'Alimentazione CE Ricavi'!N45</f>
        <v>0</v>
      </c>
      <c r="K53" s="368"/>
      <c r="M53" s="368"/>
    </row>
    <row r="54" spans="1:13" ht="22.5">
      <c r="A54" s="364"/>
      <c r="B54" s="385" t="s">
        <v>195</v>
      </c>
      <c r="C54" s="386" t="s">
        <v>1551</v>
      </c>
      <c r="D54" s="378">
        <f>+'Alimentazione CE Ricavi'!H47+'Alimentazione CE Ricavi'!H48</f>
        <v>649896</v>
      </c>
      <c r="E54" s="378">
        <f>+'Alimentazione CE Ricavi'!I47+'Alimentazione CE Ricavi'!I48</f>
        <v>0</v>
      </c>
      <c r="F54" s="378">
        <f>+'Alimentazione CE Ricavi'!J47+'Alimentazione CE Ricavi'!J48</f>
        <v>1482212</v>
      </c>
      <c r="G54" s="378">
        <f>+'Alimentazione CE Ricavi'!K47+'Alimentazione CE Ricavi'!K48</f>
        <v>0</v>
      </c>
      <c r="H54" s="378">
        <f>+'Alimentazione CE Ricavi'!L47+'Alimentazione CE Ricavi'!L48</f>
        <v>0</v>
      </c>
      <c r="I54" s="378">
        <f>+'Alimentazione CE Ricavi'!M47+'Alimentazione CE Ricavi'!M48</f>
        <v>0</v>
      </c>
      <c r="J54" s="378">
        <f>+'Alimentazione CE Ricavi'!N47+'Alimentazione CE Ricavi'!N48</f>
        <v>0</v>
      </c>
      <c r="K54" s="368"/>
      <c r="M54" s="368"/>
    </row>
    <row r="55" spans="1:13">
      <c r="A55" s="364"/>
      <c r="B55" s="385" t="s">
        <v>199</v>
      </c>
      <c r="C55" s="386" t="s">
        <v>1552</v>
      </c>
      <c r="D55" s="378">
        <f>+'Alimentazione CE Ricavi'!H49</f>
        <v>101885</v>
      </c>
      <c r="E55" s="378">
        <f>+'Alimentazione CE Ricavi'!I49</f>
        <v>0</v>
      </c>
      <c r="F55" s="378">
        <f>+'Alimentazione CE Ricavi'!J49</f>
        <v>112935</v>
      </c>
      <c r="G55" s="378">
        <f>+'Alimentazione CE Ricavi'!K49</f>
        <v>0</v>
      </c>
      <c r="H55" s="378">
        <f>+'Alimentazione CE Ricavi'!L49</f>
        <v>0</v>
      </c>
      <c r="I55" s="378">
        <f>+'Alimentazione CE Ricavi'!M49</f>
        <v>0</v>
      </c>
      <c r="J55" s="378">
        <f>+'Alimentazione CE Ricavi'!N49</f>
        <v>0</v>
      </c>
      <c r="K55" s="368"/>
      <c r="M55" s="368"/>
    </row>
    <row r="56" spans="1:13">
      <c r="A56" s="364"/>
      <c r="B56" s="370" t="s">
        <v>201</v>
      </c>
      <c r="C56" s="371" t="s">
        <v>1553</v>
      </c>
      <c r="D56" s="372">
        <f>+'Alimentazione CE Ricavi'!H50</f>
        <v>0</v>
      </c>
      <c r="E56" s="372">
        <f>+'Alimentazione CE Ricavi'!I50</f>
        <v>0</v>
      </c>
      <c r="F56" s="372">
        <f>+'Alimentazione CE Ricavi'!J50</f>
        <v>0</v>
      </c>
      <c r="G56" s="372">
        <f>+'Alimentazione CE Ricavi'!K50</f>
        <v>0</v>
      </c>
      <c r="H56" s="372">
        <f>+'Alimentazione CE Ricavi'!L50</f>
        <v>0</v>
      </c>
      <c r="I56" s="372">
        <f>+'Alimentazione CE Ricavi'!M50</f>
        <v>0</v>
      </c>
      <c r="J56" s="372">
        <f>+'Alimentazione CE Ricavi'!N50</f>
        <v>0</v>
      </c>
      <c r="K56" s="368"/>
      <c r="M56" s="368"/>
    </row>
    <row r="57" spans="1:13" ht="22.5">
      <c r="A57" s="364"/>
      <c r="B57" s="365" t="s">
        <v>203</v>
      </c>
      <c r="C57" s="366" t="s">
        <v>1554</v>
      </c>
      <c r="D57" s="367">
        <f t="shared" ref="D57:J57" si="9">+D58+D59</f>
        <v>0</v>
      </c>
      <c r="E57" s="367">
        <f t="shared" si="9"/>
        <v>0</v>
      </c>
      <c r="F57" s="367">
        <f t="shared" si="9"/>
        <v>0</v>
      </c>
      <c r="G57" s="367">
        <f t="shared" si="9"/>
        <v>0</v>
      </c>
      <c r="H57" s="367">
        <f t="shared" si="9"/>
        <v>0</v>
      </c>
      <c r="I57" s="367">
        <f t="shared" si="9"/>
        <v>0</v>
      </c>
      <c r="J57" s="367">
        <f t="shared" si="9"/>
        <v>0</v>
      </c>
      <c r="K57" s="368"/>
      <c r="M57" s="368"/>
    </row>
    <row r="58" spans="1:13" ht="33.75">
      <c r="A58" s="364"/>
      <c r="B58" s="387" t="s">
        <v>205</v>
      </c>
      <c r="C58" s="388" t="s">
        <v>1555</v>
      </c>
      <c r="D58" s="378">
        <f>+'Alimentazione CE Ricavi'!H52</f>
        <v>0</v>
      </c>
      <c r="E58" s="378">
        <f>+'Alimentazione CE Ricavi'!I52</f>
        <v>0</v>
      </c>
      <c r="F58" s="378">
        <f>+'Alimentazione CE Ricavi'!J52</f>
        <v>0</v>
      </c>
      <c r="G58" s="378">
        <f>+'Alimentazione CE Ricavi'!K52</f>
        <v>0</v>
      </c>
      <c r="H58" s="378">
        <f>+'Alimentazione CE Ricavi'!L52</f>
        <v>0</v>
      </c>
      <c r="I58" s="378">
        <f>+'Alimentazione CE Ricavi'!M52</f>
        <v>0</v>
      </c>
      <c r="J58" s="378">
        <f>+'Alimentazione CE Ricavi'!N52</f>
        <v>0</v>
      </c>
      <c r="K58" s="368"/>
      <c r="M58" s="368"/>
    </row>
    <row r="59" spans="1:13" ht="22.5">
      <c r="A59" s="364"/>
      <c r="B59" s="387" t="s">
        <v>207</v>
      </c>
      <c r="C59" s="388" t="s">
        <v>1556</v>
      </c>
      <c r="D59" s="378">
        <f>+'Alimentazione CE Ricavi'!H53</f>
        <v>0</v>
      </c>
      <c r="E59" s="378">
        <f>+'Alimentazione CE Ricavi'!I53</f>
        <v>0</v>
      </c>
      <c r="F59" s="378">
        <f>+'Alimentazione CE Ricavi'!J53</f>
        <v>0</v>
      </c>
      <c r="G59" s="378">
        <f>+'Alimentazione CE Ricavi'!K53</f>
        <v>0</v>
      </c>
      <c r="H59" s="378">
        <f>+'Alimentazione CE Ricavi'!L53</f>
        <v>0</v>
      </c>
      <c r="I59" s="378">
        <f>+'Alimentazione CE Ricavi'!M53</f>
        <v>0</v>
      </c>
      <c r="J59" s="378">
        <f>+'Alimentazione CE Ricavi'!N53</f>
        <v>0</v>
      </c>
      <c r="K59" s="368"/>
      <c r="M59" s="368"/>
    </row>
    <row r="60" spans="1:13" ht="22.5">
      <c r="A60" s="384"/>
      <c r="B60" s="365" t="s">
        <v>209</v>
      </c>
      <c r="C60" s="366" t="s">
        <v>1557</v>
      </c>
      <c r="D60" s="367">
        <f t="shared" ref="D60:J60" si="10">+D61+D62+D63+D64+D65</f>
        <v>1639277</v>
      </c>
      <c r="E60" s="367">
        <f t="shared" si="10"/>
        <v>426763</v>
      </c>
      <c r="F60" s="367">
        <f t="shared" si="10"/>
        <v>822467</v>
      </c>
      <c r="G60" s="367">
        <f t="shared" si="10"/>
        <v>46234</v>
      </c>
      <c r="H60" s="367">
        <f t="shared" si="10"/>
        <v>46234</v>
      </c>
      <c r="I60" s="367">
        <f t="shared" si="10"/>
        <v>0</v>
      </c>
      <c r="J60" s="367">
        <f t="shared" si="10"/>
        <v>0</v>
      </c>
      <c r="K60" s="368"/>
      <c r="M60" s="368"/>
    </row>
    <row r="61" spans="1:13" ht="33.75">
      <c r="A61" s="384"/>
      <c r="B61" s="387" t="s">
        <v>211</v>
      </c>
      <c r="C61" s="388" t="s">
        <v>1558</v>
      </c>
      <c r="D61" s="378">
        <f>+'Alimentazione CE Ricavi'!H55</f>
        <v>426763</v>
      </c>
      <c r="E61" s="378">
        <f>+'Alimentazione CE Ricavi'!I55</f>
        <v>426763</v>
      </c>
      <c r="F61" s="378">
        <f>+'Alimentazione CE Ricavi'!J55</f>
        <v>822467</v>
      </c>
      <c r="G61" s="378">
        <f>+'Alimentazione CE Ricavi'!K55</f>
        <v>46234</v>
      </c>
      <c r="H61" s="378">
        <f>+'Alimentazione CE Ricavi'!L55</f>
        <v>46234</v>
      </c>
      <c r="I61" s="378">
        <f>+'Alimentazione CE Ricavi'!M55</f>
        <v>0</v>
      </c>
      <c r="J61" s="378">
        <f>+'Alimentazione CE Ricavi'!N55</f>
        <v>0</v>
      </c>
      <c r="K61" s="368"/>
      <c r="M61" s="368"/>
    </row>
    <row r="62" spans="1:13" ht="33.75">
      <c r="A62" s="384"/>
      <c r="B62" s="387" t="s">
        <v>213</v>
      </c>
      <c r="C62" s="388" t="s">
        <v>1559</v>
      </c>
      <c r="D62" s="378">
        <f>+'Alimentazione CE Ricavi'!H56</f>
        <v>27224</v>
      </c>
      <c r="E62" s="378">
        <f>+'Alimentazione CE Ricavi'!I56</f>
        <v>0</v>
      </c>
      <c r="F62" s="378">
        <f>+'Alimentazione CE Ricavi'!J56</f>
        <v>0</v>
      </c>
      <c r="G62" s="378">
        <f>+'Alimentazione CE Ricavi'!K56</f>
        <v>0</v>
      </c>
      <c r="H62" s="378">
        <f>+'Alimentazione CE Ricavi'!L56</f>
        <v>0</v>
      </c>
      <c r="I62" s="378">
        <f>+'Alimentazione CE Ricavi'!M56</f>
        <v>0</v>
      </c>
      <c r="J62" s="378">
        <f>+'Alimentazione CE Ricavi'!N56</f>
        <v>0</v>
      </c>
      <c r="K62" s="368"/>
      <c r="M62" s="368"/>
    </row>
    <row r="63" spans="1:13" ht="33.75">
      <c r="A63" s="384"/>
      <c r="B63" s="387" t="s">
        <v>215</v>
      </c>
      <c r="C63" s="388" t="s">
        <v>1560</v>
      </c>
      <c r="D63" s="378">
        <f>+'Alimentazione CE Ricavi'!H57</f>
        <v>0</v>
      </c>
      <c r="E63" s="378">
        <f>+'Alimentazione CE Ricavi'!I57</f>
        <v>0</v>
      </c>
      <c r="F63" s="378">
        <f>+'Alimentazione CE Ricavi'!J57</f>
        <v>0</v>
      </c>
      <c r="G63" s="378">
        <f>+'Alimentazione CE Ricavi'!K57</f>
        <v>0</v>
      </c>
      <c r="H63" s="378">
        <f>+'Alimentazione CE Ricavi'!L57</f>
        <v>0</v>
      </c>
      <c r="I63" s="378">
        <f>+'Alimentazione CE Ricavi'!M57</f>
        <v>0</v>
      </c>
      <c r="J63" s="378">
        <f>+'Alimentazione CE Ricavi'!N57</f>
        <v>0</v>
      </c>
      <c r="K63" s="368"/>
      <c r="M63" s="368"/>
    </row>
    <row r="64" spans="1:13" ht="22.5">
      <c r="A64" s="384"/>
      <c r="B64" s="387" t="s">
        <v>217</v>
      </c>
      <c r="C64" s="388" t="s">
        <v>1561</v>
      </c>
      <c r="D64" s="378">
        <f>+'Alimentazione CE Ricavi'!H58</f>
        <v>1126536</v>
      </c>
      <c r="E64" s="378">
        <f>+'Alimentazione CE Ricavi'!I58</f>
        <v>0</v>
      </c>
      <c r="F64" s="378">
        <f>+'Alimentazione CE Ricavi'!J58</f>
        <v>0</v>
      </c>
      <c r="G64" s="378">
        <f>+'Alimentazione CE Ricavi'!K58</f>
        <v>0</v>
      </c>
      <c r="H64" s="378">
        <f>+'Alimentazione CE Ricavi'!L58</f>
        <v>0</v>
      </c>
      <c r="I64" s="378">
        <f>+'Alimentazione CE Ricavi'!M58</f>
        <v>0</v>
      </c>
      <c r="J64" s="378">
        <f>+'Alimentazione CE Ricavi'!N58</f>
        <v>0</v>
      </c>
      <c r="K64" s="368"/>
      <c r="M64" s="368"/>
    </row>
    <row r="65" spans="1:13" ht="22.5">
      <c r="A65" s="384"/>
      <c r="B65" s="387" t="s">
        <v>219</v>
      </c>
      <c r="C65" s="388" t="s">
        <v>1562</v>
      </c>
      <c r="D65" s="378">
        <f>+'Alimentazione CE Ricavi'!H59</f>
        <v>58754</v>
      </c>
      <c r="E65" s="378">
        <f>+'Alimentazione CE Ricavi'!I59</f>
        <v>0</v>
      </c>
      <c r="F65" s="378">
        <f>+'Alimentazione CE Ricavi'!J59</f>
        <v>0</v>
      </c>
      <c r="G65" s="378">
        <f>+'Alimentazione CE Ricavi'!K59</f>
        <v>0</v>
      </c>
      <c r="H65" s="378">
        <f>+'Alimentazione CE Ricavi'!L59</f>
        <v>0</v>
      </c>
      <c r="I65" s="378">
        <f>+'Alimentazione CE Ricavi'!M59</f>
        <v>0</v>
      </c>
      <c r="J65" s="378">
        <f>+'Alimentazione CE Ricavi'!N59</f>
        <v>0</v>
      </c>
      <c r="K65" s="368"/>
      <c r="M65" s="368"/>
    </row>
    <row r="66" spans="1:13" ht="22.5">
      <c r="A66" s="364"/>
      <c r="B66" s="365" t="s">
        <v>1563</v>
      </c>
      <c r="C66" s="366" t="s">
        <v>1564</v>
      </c>
      <c r="D66" s="367">
        <f t="shared" ref="D66:J66" si="11">+D67+D106+D112+D113</f>
        <v>33363795</v>
      </c>
      <c r="E66" s="367">
        <f t="shared" si="11"/>
        <v>194427</v>
      </c>
      <c r="F66" s="367">
        <f t="shared" si="11"/>
        <v>33690518</v>
      </c>
      <c r="G66" s="367">
        <f t="shared" si="11"/>
        <v>147485</v>
      </c>
      <c r="H66" s="367">
        <f t="shared" si="11"/>
        <v>0</v>
      </c>
      <c r="I66" s="367">
        <f t="shared" si="11"/>
        <v>0</v>
      </c>
      <c r="J66" s="367">
        <f t="shared" si="11"/>
        <v>147485</v>
      </c>
      <c r="K66" s="368"/>
      <c r="M66" s="368"/>
    </row>
    <row r="67" spans="1:13" ht="22.5">
      <c r="A67" s="364"/>
      <c r="B67" s="370" t="s">
        <v>222</v>
      </c>
      <c r="C67" s="371" t="s">
        <v>1565</v>
      </c>
      <c r="D67" s="372">
        <f t="shared" ref="D67:J67" si="12">+D68+D84+D85</f>
        <v>31277986</v>
      </c>
      <c r="E67" s="372">
        <f t="shared" si="12"/>
        <v>147485</v>
      </c>
      <c r="F67" s="372">
        <f t="shared" si="12"/>
        <v>31651651</v>
      </c>
      <c r="G67" s="372">
        <f t="shared" si="12"/>
        <v>147485</v>
      </c>
      <c r="H67" s="372">
        <f t="shared" si="12"/>
        <v>0</v>
      </c>
      <c r="I67" s="372">
        <f t="shared" si="12"/>
        <v>0</v>
      </c>
      <c r="J67" s="372">
        <f t="shared" si="12"/>
        <v>147485</v>
      </c>
      <c r="K67" s="368"/>
      <c r="M67" s="368"/>
    </row>
    <row r="68" spans="1:13" ht="33.75">
      <c r="A68" s="364" t="s">
        <v>1539</v>
      </c>
      <c r="B68" s="373" t="s">
        <v>224</v>
      </c>
      <c r="C68" s="374" t="s">
        <v>1566</v>
      </c>
      <c r="D68" s="375">
        <f t="shared" ref="D68:J68" si="13">SUM(D69:D83)</f>
        <v>26727072</v>
      </c>
      <c r="E68" s="375">
        <f t="shared" si="13"/>
        <v>147485</v>
      </c>
      <c r="F68" s="375">
        <f t="shared" si="13"/>
        <v>27100738</v>
      </c>
      <c r="G68" s="375">
        <f t="shared" si="13"/>
        <v>147485</v>
      </c>
      <c r="H68" s="375">
        <f t="shared" si="13"/>
        <v>0</v>
      </c>
      <c r="I68" s="375">
        <f t="shared" si="13"/>
        <v>0</v>
      </c>
      <c r="J68" s="375">
        <f t="shared" si="13"/>
        <v>147485</v>
      </c>
      <c r="K68" s="368"/>
      <c r="M68" s="368"/>
    </row>
    <row r="69" spans="1:13">
      <c r="A69" s="364" t="s">
        <v>1539</v>
      </c>
      <c r="B69" s="376" t="s">
        <v>226</v>
      </c>
      <c r="C69" s="377" t="s">
        <v>1567</v>
      </c>
      <c r="D69" s="378">
        <f>+'Alimentazione CE Ricavi'!H64+'Alimentazione CE Ricavi'!H65</f>
        <v>18630586</v>
      </c>
      <c r="E69" s="378">
        <f>+'Alimentazione CE Ricavi'!I64+'Alimentazione CE Ricavi'!I65</f>
        <v>0</v>
      </c>
      <c r="F69" s="378">
        <f>+'Alimentazione CE Ricavi'!J64+'Alimentazione CE Ricavi'!J65</f>
        <v>19683714</v>
      </c>
      <c r="G69" s="378">
        <f>+'Alimentazione CE Ricavi'!K64+'Alimentazione CE Ricavi'!K65</f>
        <v>0</v>
      </c>
      <c r="H69" s="378">
        <f>+'Alimentazione CE Ricavi'!L64+'Alimentazione CE Ricavi'!L65</f>
        <v>0</v>
      </c>
      <c r="I69" s="378">
        <f>+'Alimentazione CE Ricavi'!M64+'Alimentazione CE Ricavi'!M65</f>
        <v>0</v>
      </c>
      <c r="J69" s="378">
        <f>+'Alimentazione CE Ricavi'!N64+'Alimentazione CE Ricavi'!N65</f>
        <v>0</v>
      </c>
      <c r="K69" s="368"/>
      <c r="M69" s="368"/>
    </row>
    <row r="70" spans="1:13">
      <c r="A70" s="384" t="s">
        <v>1539</v>
      </c>
      <c r="B70" s="376" t="s">
        <v>230</v>
      </c>
      <c r="C70" s="377" t="s">
        <v>1568</v>
      </c>
      <c r="D70" s="378">
        <f>+'Alimentazione CE Ricavi'!H67+'Alimentazione CE Ricavi'!H68</f>
        <v>7426517</v>
      </c>
      <c r="E70" s="378">
        <f>+'Alimentazione CE Ricavi'!I67+'Alimentazione CE Ricavi'!I68</f>
        <v>147485</v>
      </c>
      <c r="F70" s="378">
        <f>+'Alimentazione CE Ricavi'!J67+'Alimentazione CE Ricavi'!J68</f>
        <v>6747243</v>
      </c>
      <c r="G70" s="378">
        <f>+'Alimentazione CE Ricavi'!K67+'Alimentazione CE Ricavi'!K68</f>
        <v>147485</v>
      </c>
      <c r="H70" s="378">
        <f>+'Alimentazione CE Ricavi'!L67+'Alimentazione CE Ricavi'!L68</f>
        <v>0</v>
      </c>
      <c r="I70" s="378">
        <f>+'Alimentazione CE Ricavi'!M67+'Alimentazione CE Ricavi'!M68</f>
        <v>0</v>
      </c>
      <c r="J70" s="378">
        <f>+'Alimentazione CE Ricavi'!N67+'Alimentazione CE Ricavi'!N68</f>
        <v>147485</v>
      </c>
      <c r="K70" s="368"/>
      <c r="M70" s="368"/>
    </row>
    <row r="71" spans="1:13" ht="22.5">
      <c r="A71" s="384" t="s">
        <v>1539</v>
      </c>
      <c r="B71" s="376" t="s">
        <v>233</v>
      </c>
      <c r="C71" s="377" t="s">
        <v>1569</v>
      </c>
      <c r="D71" s="378">
        <f>+'Alimentazione CE Ricavi'!H69</f>
        <v>0</v>
      </c>
      <c r="E71" s="378">
        <f>+'Alimentazione CE Ricavi'!I69</f>
        <v>0</v>
      </c>
      <c r="F71" s="378">
        <f>+'Alimentazione CE Ricavi'!J69</f>
        <v>0</v>
      </c>
      <c r="G71" s="378">
        <f>+'Alimentazione CE Ricavi'!K69</f>
        <v>0</v>
      </c>
      <c r="H71" s="378">
        <f>+'Alimentazione CE Ricavi'!L69</f>
        <v>0</v>
      </c>
      <c r="I71" s="378">
        <f>+'Alimentazione CE Ricavi'!M69</f>
        <v>0</v>
      </c>
      <c r="J71" s="378">
        <f>+'Alimentazione CE Ricavi'!N69</f>
        <v>0</v>
      </c>
      <c r="K71" s="368"/>
      <c r="M71" s="368"/>
    </row>
    <row r="72" spans="1:13" ht="22.5">
      <c r="A72" s="384" t="s">
        <v>1539</v>
      </c>
      <c r="B72" s="376" t="s">
        <v>235</v>
      </c>
      <c r="C72" s="377" t="s">
        <v>1570</v>
      </c>
      <c r="D72" s="378">
        <f>+'Alimentazione CE Ricavi'!H70</f>
        <v>0</v>
      </c>
      <c r="E72" s="378">
        <f>+'Alimentazione CE Ricavi'!I70</f>
        <v>0</v>
      </c>
      <c r="F72" s="378">
        <f>+'Alimentazione CE Ricavi'!J70</f>
        <v>0</v>
      </c>
      <c r="G72" s="378">
        <f>+'Alimentazione CE Ricavi'!K70</f>
        <v>0</v>
      </c>
      <c r="H72" s="378">
        <f>+'Alimentazione CE Ricavi'!L70</f>
        <v>0</v>
      </c>
      <c r="I72" s="378">
        <f>+'Alimentazione CE Ricavi'!M70</f>
        <v>0</v>
      </c>
      <c r="J72" s="378">
        <f>+'Alimentazione CE Ricavi'!N70</f>
        <v>0</v>
      </c>
      <c r="K72" s="368"/>
      <c r="M72" s="368"/>
    </row>
    <row r="73" spans="1:13">
      <c r="A73" s="384" t="s">
        <v>1539</v>
      </c>
      <c r="B73" s="376" t="s">
        <v>237</v>
      </c>
      <c r="C73" s="377" t="s">
        <v>1571</v>
      </c>
      <c r="D73" s="378">
        <f>+'Alimentazione CE Ricavi'!H71</f>
        <v>495884</v>
      </c>
      <c r="E73" s="378">
        <f>+'Alimentazione CE Ricavi'!I71</f>
        <v>0</v>
      </c>
      <c r="F73" s="378">
        <f>+'Alimentazione CE Ricavi'!J71</f>
        <v>495696</v>
      </c>
      <c r="G73" s="378">
        <f>+'Alimentazione CE Ricavi'!K71</f>
        <v>0</v>
      </c>
      <c r="H73" s="378">
        <f>+'Alimentazione CE Ricavi'!L71</f>
        <v>0</v>
      </c>
      <c r="I73" s="378">
        <f>+'Alimentazione CE Ricavi'!M71</f>
        <v>0</v>
      </c>
      <c r="J73" s="378">
        <f>+'Alimentazione CE Ricavi'!N71</f>
        <v>0</v>
      </c>
      <c r="K73" s="368"/>
      <c r="M73" s="368"/>
    </row>
    <row r="74" spans="1:13">
      <c r="A74" s="384" t="s">
        <v>1539</v>
      </c>
      <c r="B74" s="376" t="s">
        <v>239</v>
      </c>
      <c r="C74" s="377" t="s">
        <v>1572</v>
      </c>
      <c r="D74" s="378">
        <f>+'Alimentazione CE Ricavi'!H72</f>
        <v>0</v>
      </c>
      <c r="E74" s="378">
        <f>+'Alimentazione CE Ricavi'!I72</f>
        <v>0</v>
      </c>
      <c r="F74" s="378">
        <f>+'Alimentazione CE Ricavi'!J72</f>
        <v>0</v>
      </c>
      <c r="G74" s="378">
        <f>+'Alimentazione CE Ricavi'!K72</f>
        <v>0</v>
      </c>
      <c r="H74" s="378">
        <f>+'Alimentazione CE Ricavi'!L72</f>
        <v>0</v>
      </c>
      <c r="I74" s="378">
        <f>+'Alimentazione CE Ricavi'!M72</f>
        <v>0</v>
      </c>
      <c r="J74" s="378">
        <f>+'Alimentazione CE Ricavi'!N72</f>
        <v>0</v>
      </c>
      <c r="K74" s="368"/>
      <c r="M74" s="368"/>
    </row>
    <row r="75" spans="1:13">
      <c r="A75" s="384" t="s">
        <v>1539</v>
      </c>
      <c r="B75" s="376" t="s">
        <v>241</v>
      </c>
      <c r="C75" s="377" t="s">
        <v>1573</v>
      </c>
      <c r="D75" s="378">
        <f>+'Alimentazione CE Ricavi'!H73</f>
        <v>0</v>
      </c>
      <c r="E75" s="378">
        <f>+'Alimentazione CE Ricavi'!I73</f>
        <v>0</v>
      </c>
      <c r="F75" s="378">
        <f>+'Alimentazione CE Ricavi'!J73</f>
        <v>0</v>
      </c>
      <c r="G75" s="378">
        <f>+'Alimentazione CE Ricavi'!K73</f>
        <v>0</v>
      </c>
      <c r="H75" s="378">
        <f>+'Alimentazione CE Ricavi'!L73</f>
        <v>0</v>
      </c>
      <c r="I75" s="378">
        <f>+'Alimentazione CE Ricavi'!M73</f>
        <v>0</v>
      </c>
      <c r="J75" s="378">
        <f>+'Alimentazione CE Ricavi'!N73</f>
        <v>0</v>
      </c>
      <c r="K75" s="368"/>
      <c r="M75" s="368"/>
    </row>
    <row r="76" spans="1:13">
      <c r="A76" s="384" t="s">
        <v>1539</v>
      </c>
      <c r="B76" s="376" t="s">
        <v>243</v>
      </c>
      <c r="C76" s="377" t="s">
        <v>1574</v>
      </c>
      <c r="D76" s="378">
        <f>+'Alimentazione CE Ricavi'!H74</f>
        <v>0</v>
      </c>
      <c r="E76" s="378">
        <f>+'Alimentazione CE Ricavi'!I74</f>
        <v>0</v>
      </c>
      <c r="F76" s="378">
        <f>+'Alimentazione CE Ricavi'!J74</f>
        <v>0</v>
      </c>
      <c r="G76" s="378">
        <f>+'Alimentazione CE Ricavi'!K74</f>
        <v>0</v>
      </c>
      <c r="H76" s="378">
        <f>+'Alimentazione CE Ricavi'!L74</f>
        <v>0</v>
      </c>
      <c r="I76" s="378">
        <f>+'Alimentazione CE Ricavi'!M74</f>
        <v>0</v>
      </c>
      <c r="J76" s="378">
        <f>+'Alimentazione CE Ricavi'!N74</f>
        <v>0</v>
      </c>
      <c r="K76" s="368"/>
      <c r="M76" s="368"/>
    </row>
    <row r="77" spans="1:13">
      <c r="A77" s="384" t="s">
        <v>1539</v>
      </c>
      <c r="B77" s="376" t="s">
        <v>245</v>
      </c>
      <c r="C77" s="377" t="s">
        <v>1575</v>
      </c>
      <c r="D77" s="378">
        <f>+'Alimentazione CE Ricavi'!H75</f>
        <v>0</v>
      </c>
      <c r="E77" s="378">
        <f>+'Alimentazione CE Ricavi'!I75</f>
        <v>0</v>
      </c>
      <c r="F77" s="378">
        <f>+'Alimentazione CE Ricavi'!J75</f>
        <v>0</v>
      </c>
      <c r="G77" s="378">
        <f>+'Alimentazione CE Ricavi'!K75</f>
        <v>0</v>
      </c>
      <c r="H77" s="378">
        <f>+'Alimentazione CE Ricavi'!L75</f>
        <v>0</v>
      </c>
      <c r="I77" s="378">
        <f>+'Alimentazione CE Ricavi'!M75</f>
        <v>0</v>
      </c>
      <c r="J77" s="378">
        <f>+'Alimentazione CE Ricavi'!N75</f>
        <v>0</v>
      </c>
      <c r="K77" s="368"/>
      <c r="M77" s="368"/>
    </row>
    <row r="78" spans="1:13">
      <c r="A78" s="384" t="s">
        <v>1539</v>
      </c>
      <c r="B78" s="376" t="s">
        <v>247</v>
      </c>
      <c r="C78" s="377" t="s">
        <v>1576</v>
      </c>
      <c r="D78" s="378">
        <f>+'Alimentazione CE Ricavi'!H76</f>
        <v>0</v>
      </c>
      <c r="E78" s="378">
        <f>+'Alimentazione CE Ricavi'!I76</f>
        <v>0</v>
      </c>
      <c r="F78" s="378">
        <f>+'Alimentazione CE Ricavi'!J76</f>
        <v>0</v>
      </c>
      <c r="G78" s="378">
        <f>+'Alimentazione CE Ricavi'!K76</f>
        <v>0</v>
      </c>
      <c r="H78" s="378">
        <f>+'Alimentazione CE Ricavi'!L76</f>
        <v>0</v>
      </c>
      <c r="I78" s="378">
        <f>+'Alimentazione CE Ricavi'!M76</f>
        <v>0</v>
      </c>
      <c r="J78" s="378">
        <f>+'Alimentazione CE Ricavi'!N76</f>
        <v>0</v>
      </c>
      <c r="K78" s="368"/>
      <c r="M78" s="368"/>
    </row>
    <row r="79" spans="1:13">
      <c r="A79" s="384" t="s">
        <v>1539</v>
      </c>
      <c r="B79" s="376" t="s">
        <v>249</v>
      </c>
      <c r="C79" s="377" t="s">
        <v>1577</v>
      </c>
      <c r="D79" s="378">
        <f>+'Alimentazione CE Ricavi'!H77</f>
        <v>0</v>
      </c>
      <c r="E79" s="378">
        <f>+'Alimentazione CE Ricavi'!I77</f>
        <v>0</v>
      </c>
      <c r="F79" s="378">
        <f>+'Alimentazione CE Ricavi'!J77</f>
        <v>0</v>
      </c>
      <c r="G79" s="378">
        <f>+'Alimentazione CE Ricavi'!K77</f>
        <v>0</v>
      </c>
      <c r="H79" s="378">
        <f>+'Alimentazione CE Ricavi'!L77</f>
        <v>0</v>
      </c>
      <c r="I79" s="378">
        <f>+'Alimentazione CE Ricavi'!M77</f>
        <v>0</v>
      </c>
      <c r="J79" s="378">
        <f>+'Alimentazione CE Ricavi'!N77</f>
        <v>0</v>
      </c>
      <c r="K79" s="368"/>
      <c r="M79" s="368"/>
    </row>
    <row r="80" spans="1:13">
      <c r="A80" s="364" t="s">
        <v>1539</v>
      </c>
      <c r="B80" s="376" t="s">
        <v>251</v>
      </c>
      <c r="C80" s="377" t="s">
        <v>1578</v>
      </c>
      <c r="D80" s="378">
        <f>+'Alimentazione CE Ricavi'!H78</f>
        <v>0</v>
      </c>
      <c r="E80" s="378">
        <f>+'Alimentazione CE Ricavi'!I78</f>
        <v>0</v>
      </c>
      <c r="F80" s="378">
        <f>+'Alimentazione CE Ricavi'!J78</f>
        <v>0</v>
      </c>
      <c r="G80" s="378">
        <f>+'Alimentazione CE Ricavi'!K78</f>
        <v>0</v>
      </c>
      <c r="H80" s="378">
        <f>+'Alimentazione CE Ricavi'!L78</f>
        <v>0</v>
      </c>
      <c r="I80" s="378">
        <f>+'Alimentazione CE Ricavi'!M78</f>
        <v>0</v>
      </c>
      <c r="J80" s="378">
        <f>+'Alimentazione CE Ricavi'!N78</f>
        <v>0</v>
      </c>
      <c r="K80" s="368"/>
      <c r="M80" s="368"/>
    </row>
    <row r="81" spans="1:13" ht="22.5">
      <c r="A81" s="364" t="s">
        <v>1539</v>
      </c>
      <c r="B81" s="376" t="s">
        <v>253</v>
      </c>
      <c r="C81" s="377" t="s">
        <v>1579</v>
      </c>
      <c r="D81" s="378">
        <f>+'Alimentazione CE Ricavi'!H79</f>
        <v>0</v>
      </c>
      <c r="E81" s="378">
        <f>+'Alimentazione CE Ricavi'!I79</f>
        <v>0</v>
      </c>
      <c r="F81" s="378">
        <f>+'Alimentazione CE Ricavi'!J79</f>
        <v>0</v>
      </c>
      <c r="G81" s="378">
        <f>+'Alimentazione CE Ricavi'!K79</f>
        <v>0</v>
      </c>
      <c r="H81" s="378">
        <f>+'Alimentazione CE Ricavi'!L79</f>
        <v>0</v>
      </c>
      <c r="I81" s="378">
        <f>+'Alimentazione CE Ricavi'!M79</f>
        <v>0</v>
      </c>
      <c r="J81" s="378">
        <f>+'Alimentazione CE Ricavi'!N79</f>
        <v>0</v>
      </c>
      <c r="K81" s="368"/>
      <c r="M81" s="368"/>
    </row>
    <row r="82" spans="1:13">
      <c r="A82" s="364" t="s">
        <v>1539</v>
      </c>
      <c r="B82" s="376" t="s">
        <v>255</v>
      </c>
      <c r="C82" s="377" t="s">
        <v>1580</v>
      </c>
      <c r="D82" s="378">
        <f>+'Alimentazione CE Ricavi'!H80</f>
        <v>0</v>
      </c>
      <c r="E82" s="378">
        <f>+'Alimentazione CE Ricavi'!I80</f>
        <v>0</v>
      </c>
      <c r="F82" s="378">
        <f>+'Alimentazione CE Ricavi'!J80</f>
        <v>0</v>
      </c>
      <c r="G82" s="378">
        <f>+'Alimentazione CE Ricavi'!K80</f>
        <v>0</v>
      </c>
      <c r="H82" s="378">
        <f>+'Alimentazione CE Ricavi'!L80</f>
        <v>0</v>
      </c>
      <c r="I82" s="378">
        <f>+'Alimentazione CE Ricavi'!M80</f>
        <v>0</v>
      </c>
      <c r="J82" s="378">
        <f>+'Alimentazione CE Ricavi'!N80</f>
        <v>0</v>
      </c>
      <c r="K82" s="368"/>
      <c r="M82" s="368"/>
    </row>
    <row r="83" spans="1:13" ht="22.5">
      <c r="A83" s="364" t="s">
        <v>1539</v>
      </c>
      <c r="B83" s="376" t="s">
        <v>257</v>
      </c>
      <c r="C83" s="377" t="s">
        <v>1581</v>
      </c>
      <c r="D83" s="378">
        <f>+'Alimentazione CE Ricavi'!H82+'Alimentazione CE Ricavi'!H83</f>
        <v>174085</v>
      </c>
      <c r="E83" s="378">
        <f>+'Alimentazione CE Ricavi'!I82+'Alimentazione CE Ricavi'!I83</f>
        <v>0</v>
      </c>
      <c r="F83" s="378">
        <f>+'Alimentazione CE Ricavi'!J82+'Alimentazione CE Ricavi'!J83</f>
        <v>174085</v>
      </c>
      <c r="G83" s="378">
        <f>+'Alimentazione CE Ricavi'!K82+'Alimentazione CE Ricavi'!K83</f>
        <v>0</v>
      </c>
      <c r="H83" s="378">
        <f>+'Alimentazione CE Ricavi'!L82+'Alimentazione CE Ricavi'!L83</f>
        <v>0</v>
      </c>
      <c r="I83" s="378">
        <f>+'Alimentazione CE Ricavi'!M82+'Alimentazione CE Ricavi'!M83</f>
        <v>0</v>
      </c>
      <c r="J83" s="378">
        <f>+'Alimentazione CE Ricavi'!N82+'Alimentazione CE Ricavi'!N83</f>
        <v>0</v>
      </c>
      <c r="K83" s="368"/>
      <c r="M83" s="368"/>
    </row>
    <row r="84" spans="1:13" ht="22.5">
      <c r="A84" s="364"/>
      <c r="B84" s="385" t="s">
        <v>260</v>
      </c>
      <c r="C84" s="386" t="s">
        <v>1582</v>
      </c>
      <c r="D84" s="378">
        <f>+'Alimentazione CE Ricavi'!H84</f>
        <v>0</v>
      </c>
      <c r="E84" s="378">
        <f>+'Alimentazione CE Ricavi'!I84</f>
        <v>0</v>
      </c>
      <c r="F84" s="378">
        <f>+'Alimentazione CE Ricavi'!J84</f>
        <v>0</v>
      </c>
      <c r="G84" s="378">
        <f>+'Alimentazione CE Ricavi'!K84</f>
        <v>0</v>
      </c>
      <c r="H84" s="378">
        <f>+'Alimentazione CE Ricavi'!L84</f>
        <v>0</v>
      </c>
      <c r="I84" s="378">
        <f>+'Alimentazione CE Ricavi'!M84</f>
        <v>0</v>
      </c>
      <c r="J84" s="378">
        <f>+'Alimentazione CE Ricavi'!N84</f>
        <v>0</v>
      </c>
      <c r="K84" s="368"/>
      <c r="M84" s="368"/>
    </row>
    <row r="85" spans="1:13" ht="22.5">
      <c r="A85" s="364"/>
      <c r="B85" s="373" t="s">
        <v>262</v>
      </c>
      <c r="C85" s="374" t="s">
        <v>1583</v>
      </c>
      <c r="D85" s="375">
        <f t="shared" ref="D85:J85" si="14">SUM(D86:D100,D103,D104,D105)</f>
        <v>4550914</v>
      </c>
      <c r="E85" s="375">
        <f t="shared" si="14"/>
        <v>0</v>
      </c>
      <c r="F85" s="375">
        <f t="shared" si="14"/>
        <v>4550913</v>
      </c>
      <c r="G85" s="375">
        <f t="shared" si="14"/>
        <v>0</v>
      </c>
      <c r="H85" s="375">
        <f t="shared" si="14"/>
        <v>0</v>
      </c>
      <c r="I85" s="375">
        <f t="shared" si="14"/>
        <v>0</v>
      </c>
      <c r="J85" s="375">
        <f t="shared" si="14"/>
        <v>0</v>
      </c>
      <c r="K85" s="368"/>
      <c r="M85" s="368"/>
    </row>
    <row r="86" spans="1:13">
      <c r="A86" s="364" t="s">
        <v>1584</v>
      </c>
      <c r="B86" s="376" t="s">
        <v>263</v>
      </c>
      <c r="C86" s="377" t="s">
        <v>1585</v>
      </c>
      <c r="D86" s="378">
        <f>+'Alimentazione CE Ricavi'!H87+'Alimentazione CE Ricavi'!H88</f>
        <v>3689550</v>
      </c>
      <c r="E86" s="378">
        <f>+'Alimentazione CE Ricavi'!I87+'Alimentazione CE Ricavi'!I88</f>
        <v>0</v>
      </c>
      <c r="F86" s="378">
        <f>+'Alimentazione CE Ricavi'!J87+'Alimentazione CE Ricavi'!J88</f>
        <v>3689549</v>
      </c>
      <c r="G86" s="378">
        <f>+'Alimentazione CE Ricavi'!K87+'Alimentazione CE Ricavi'!K88</f>
        <v>0</v>
      </c>
      <c r="H86" s="378">
        <f>+'Alimentazione CE Ricavi'!L87+'Alimentazione CE Ricavi'!L88</f>
        <v>0</v>
      </c>
      <c r="I86" s="378">
        <f>+'Alimentazione CE Ricavi'!M87+'Alimentazione CE Ricavi'!M88</f>
        <v>0</v>
      </c>
      <c r="J86" s="378">
        <f>+'Alimentazione CE Ricavi'!N87+'Alimentazione CE Ricavi'!N88</f>
        <v>0</v>
      </c>
      <c r="K86" s="368"/>
      <c r="M86" s="368"/>
    </row>
    <row r="87" spans="1:13">
      <c r="A87" s="364" t="s">
        <v>1584</v>
      </c>
      <c r="B87" s="376" t="s">
        <v>266</v>
      </c>
      <c r="C87" s="377" t="s">
        <v>1586</v>
      </c>
      <c r="D87" s="378">
        <f>+'Alimentazione CE Ricavi'!H90+'Alimentazione CE Ricavi'!H91</f>
        <v>752658</v>
      </c>
      <c r="E87" s="378">
        <f>+'Alimentazione CE Ricavi'!I90+'Alimentazione CE Ricavi'!I91</f>
        <v>0</v>
      </c>
      <c r="F87" s="378">
        <f>+'Alimentazione CE Ricavi'!J90+'Alimentazione CE Ricavi'!J91</f>
        <v>752658</v>
      </c>
      <c r="G87" s="378">
        <f>+'Alimentazione CE Ricavi'!K90+'Alimentazione CE Ricavi'!K91</f>
        <v>0</v>
      </c>
      <c r="H87" s="378">
        <f>+'Alimentazione CE Ricavi'!L90+'Alimentazione CE Ricavi'!L91</f>
        <v>0</v>
      </c>
      <c r="I87" s="378">
        <f>+'Alimentazione CE Ricavi'!M90+'Alimentazione CE Ricavi'!M91</f>
        <v>0</v>
      </c>
      <c r="J87" s="378">
        <f>+'Alimentazione CE Ricavi'!N90+'Alimentazione CE Ricavi'!N91</f>
        <v>0</v>
      </c>
      <c r="K87" s="368"/>
      <c r="M87" s="368"/>
    </row>
    <row r="88" spans="1:13">
      <c r="A88" s="364" t="s">
        <v>1584</v>
      </c>
      <c r="B88" s="376" t="s">
        <v>269</v>
      </c>
      <c r="C88" s="377" t="s">
        <v>1587</v>
      </c>
      <c r="D88" s="378">
        <f>+'Alimentazione CE Ricavi'!H92</f>
        <v>0</v>
      </c>
      <c r="E88" s="378">
        <f>+'Alimentazione CE Ricavi'!I92</f>
        <v>0</v>
      </c>
      <c r="F88" s="378">
        <f>+'Alimentazione CE Ricavi'!J92</f>
        <v>0</v>
      </c>
      <c r="G88" s="378">
        <f>+'Alimentazione CE Ricavi'!K92</f>
        <v>0</v>
      </c>
      <c r="H88" s="378">
        <f>+'Alimentazione CE Ricavi'!L92</f>
        <v>0</v>
      </c>
      <c r="I88" s="378">
        <f>+'Alimentazione CE Ricavi'!M92</f>
        <v>0</v>
      </c>
      <c r="J88" s="378">
        <f>+'Alimentazione CE Ricavi'!N92</f>
        <v>0</v>
      </c>
      <c r="K88" s="368"/>
      <c r="M88" s="368"/>
    </row>
    <row r="89" spans="1:13" ht="22.5">
      <c r="A89" s="384" t="s">
        <v>1588</v>
      </c>
      <c r="B89" s="376" t="s">
        <v>271</v>
      </c>
      <c r="C89" s="377" t="s">
        <v>1589</v>
      </c>
      <c r="D89" s="378">
        <f>+'Alimentazione CE Ricavi'!H93</f>
        <v>0</v>
      </c>
      <c r="E89" s="378">
        <f>+'Alimentazione CE Ricavi'!I93</f>
        <v>0</v>
      </c>
      <c r="F89" s="378">
        <f>+'Alimentazione CE Ricavi'!J93</f>
        <v>0</v>
      </c>
      <c r="G89" s="378">
        <f>+'Alimentazione CE Ricavi'!K93</f>
        <v>0</v>
      </c>
      <c r="H89" s="378">
        <f>+'Alimentazione CE Ricavi'!L93</f>
        <v>0</v>
      </c>
      <c r="I89" s="378">
        <f>+'Alimentazione CE Ricavi'!M93</f>
        <v>0</v>
      </c>
      <c r="J89" s="378">
        <f>+'Alimentazione CE Ricavi'!N93</f>
        <v>0</v>
      </c>
      <c r="K89" s="368"/>
      <c r="M89" s="368"/>
    </row>
    <row r="90" spans="1:13">
      <c r="A90" s="384" t="s">
        <v>1584</v>
      </c>
      <c r="B90" s="376" t="s">
        <v>272</v>
      </c>
      <c r="C90" s="377" t="s">
        <v>1590</v>
      </c>
      <c r="D90" s="378">
        <f>+'Alimentazione CE Ricavi'!H94</f>
        <v>34404</v>
      </c>
      <c r="E90" s="378">
        <f>+'Alimentazione CE Ricavi'!I94</f>
        <v>0</v>
      </c>
      <c r="F90" s="378">
        <f>+'Alimentazione CE Ricavi'!J94</f>
        <v>34404</v>
      </c>
      <c r="G90" s="378">
        <f>+'Alimentazione CE Ricavi'!K94</f>
        <v>0</v>
      </c>
      <c r="H90" s="378">
        <f>+'Alimentazione CE Ricavi'!L94</f>
        <v>0</v>
      </c>
      <c r="I90" s="378">
        <f>+'Alimentazione CE Ricavi'!M94</f>
        <v>0</v>
      </c>
      <c r="J90" s="378">
        <f>+'Alimentazione CE Ricavi'!N94</f>
        <v>0</v>
      </c>
      <c r="K90" s="368"/>
      <c r="M90" s="368"/>
    </row>
    <row r="91" spans="1:13" ht="22.5">
      <c r="A91" s="384" t="s">
        <v>1584</v>
      </c>
      <c r="B91" s="376" t="s">
        <v>274</v>
      </c>
      <c r="C91" s="377" t="s">
        <v>1591</v>
      </c>
      <c r="D91" s="378">
        <f>+'Alimentazione CE Ricavi'!H95</f>
        <v>0</v>
      </c>
      <c r="E91" s="378">
        <f>+'Alimentazione CE Ricavi'!I95</f>
        <v>0</v>
      </c>
      <c r="F91" s="378">
        <f>+'Alimentazione CE Ricavi'!J95</f>
        <v>0</v>
      </c>
      <c r="G91" s="378">
        <f>+'Alimentazione CE Ricavi'!K95</f>
        <v>0</v>
      </c>
      <c r="H91" s="378">
        <f>+'Alimentazione CE Ricavi'!L95</f>
        <v>0</v>
      </c>
      <c r="I91" s="378">
        <f>+'Alimentazione CE Ricavi'!M95</f>
        <v>0</v>
      </c>
      <c r="J91" s="378">
        <f>+'Alimentazione CE Ricavi'!N95</f>
        <v>0</v>
      </c>
      <c r="K91" s="368"/>
      <c r="M91" s="368"/>
    </row>
    <row r="92" spans="1:13" ht="22.5">
      <c r="A92" s="384" t="s">
        <v>1584</v>
      </c>
      <c r="B92" s="376" t="s">
        <v>276</v>
      </c>
      <c r="C92" s="377" t="s">
        <v>1592</v>
      </c>
      <c r="D92" s="378">
        <f>+'Alimentazione CE Ricavi'!H96</f>
        <v>0</v>
      </c>
      <c r="E92" s="378">
        <f>+'Alimentazione CE Ricavi'!I96</f>
        <v>0</v>
      </c>
      <c r="F92" s="378">
        <f>+'Alimentazione CE Ricavi'!J96</f>
        <v>0</v>
      </c>
      <c r="G92" s="378">
        <f>+'Alimentazione CE Ricavi'!K96</f>
        <v>0</v>
      </c>
      <c r="H92" s="378">
        <f>+'Alimentazione CE Ricavi'!L96</f>
        <v>0</v>
      </c>
      <c r="I92" s="378">
        <f>+'Alimentazione CE Ricavi'!M96</f>
        <v>0</v>
      </c>
      <c r="J92" s="378">
        <f>+'Alimentazione CE Ricavi'!N96</f>
        <v>0</v>
      </c>
      <c r="K92" s="368"/>
      <c r="M92" s="368"/>
    </row>
    <row r="93" spans="1:13">
      <c r="A93" s="384" t="s">
        <v>1584</v>
      </c>
      <c r="B93" s="376" t="s">
        <v>278</v>
      </c>
      <c r="C93" s="377" t="s">
        <v>1593</v>
      </c>
      <c r="D93" s="378">
        <f>+'Alimentazione CE Ricavi'!H97</f>
        <v>0</v>
      </c>
      <c r="E93" s="378">
        <f>+'Alimentazione CE Ricavi'!I97</f>
        <v>0</v>
      </c>
      <c r="F93" s="378">
        <f>+'Alimentazione CE Ricavi'!J97</f>
        <v>0</v>
      </c>
      <c r="G93" s="378">
        <f>+'Alimentazione CE Ricavi'!K97</f>
        <v>0</v>
      </c>
      <c r="H93" s="378">
        <f>+'Alimentazione CE Ricavi'!L97</f>
        <v>0</v>
      </c>
      <c r="I93" s="378">
        <f>+'Alimentazione CE Ricavi'!M97</f>
        <v>0</v>
      </c>
      <c r="J93" s="378">
        <f>+'Alimentazione CE Ricavi'!N97</f>
        <v>0</v>
      </c>
      <c r="K93" s="368"/>
      <c r="M93" s="368"/>
    </row>
    <row r="94" spans="1:13" ht="22.5">
      <c r="A94" s="384" t="s">
        <v>1584</v>
      </c>
      <c r="B94" s="376" t="s">
        <v>280</v>
      </c>
      <c r="C94" s="377" t="s">
        <v>1594</v>
      </c>
      <c r="D94" s="378">
        <f>+'Alimentazione CE Ricavi'!H98</f>
        <v>0</v>
      </c>
      <c r="E94" s="378">
        <f>+'Alimentazione CE Ricavi'!I98</f>
        <v>0</v>
      </c>
      <c r="F94" s="378">
        <f>+'Alimentazione CE Ricavi'!J98</f>
        <v>0</v>
      </c>
      <c r="G94" s="378">
        <f>+'Alimentazione CE Ricavi'!K98</f>
        <v>0</v>
      </c>
      <c r="H94" s="378">
        <f>+'Alimentazione CE Ricavi'!L98</f>
        <v>0</v>
      </c>
      <c r="I94" s="378">
        <f>+'Alimentazione CE Ricavi'!M98</f>
        <v>0</v>
      </c>
      <c r="J94" s="378">
        <f>+'Alimentazione CE Ricavi'!N98</f>
        <v>0</v>
      </c>
      <c r="K94" s="368"/>
      <c r="M94" s="368"/>
    </row>
    <row r="95" spans="1:13" ht="22.5">
      <c r="A95" s="384" t="s">
        <v>1588</v>
      </c>
      <c r="B95" s="376" t="s">
        <v>282</v>
      </c>
      <c r="C95" s="377" t="s">
        <v>1595</v>
      </c>
      <c r="D95" s="378">
        <f>+'Alimentazione CE Ricavi'!H99</f>
        <v>0</v>
      </c>
      <c r="E95" s="378">
        <f>+'Alimentazione CE Ricavi'!I99</f>
        <v>0</v>
      </c>
      <c r="F95" s="378">
        <f>+'Alimentazione CE Ricavi'!J99</f>
        <v>0</v>
      </c>
      <c r="G95" s="378">
        <f>+'Alimentazione CE Ricavi'!K99</f>
        <v>0</v>
      </c>
      <c r="H95" s="378">
        <f>+'Alimentazione CE Ricavi'!L99</f>
        <v>0</v>
      </c>
      <c r="I95" s="378">
        <f>+'Alimentazione CE Ricavi'!M99</f>
        <v>0</v>
      </c>
      <c r="J95" s="378">
        <f>+'Alimentazione CE Ricavi'!N99</f>
        <v>0</v>
      </c>
      <c r="K95" s="368"/>
      <c r="M95" s="368"/>
    </row>
    <row r="96" spans="1:13" ht="22.5">
      <c r="A96" s="384" t="s">
        <v>1588</v>
      </c>
      <c r="B96" s="376" t="s">
        <v>284</v>
      </c>
      <c r="C96" s="377" t="s">
        <v>1596</v>
      </c>
      <c r="D96" s="378">
        <f>+'Alimentazione CE Ricavi'!H100</f>
        <v>0</v>
      </c>
      <c r="E96" s="378">
        <f>+'Alimentazione CE Ricavi'!I100</f>
        <v>0</v>
      </c>
      <c r="F96" s="378">
        <f>+'Alimentazione CE Ricavi'!J100</f>
        <v>0</v>
      </c>
      <c r="G96" s="378">
        <f>+'Alimentazione CE Ricavi'!K100</f>
        <v>0</v>
      </c>
      <c r="H96" s="378">
        <f>+'Alimentazione CE Ricavi'!L100</f>
        <v>0</v>
      </c>
      <c r="I96" s="378">
        <f>+'Alimentazione CE Ricavi'!M100</f>
        <v>0</v>
      </c>
      <c r="J96" s="378">
        <f>+'Alimentazione CE Ricavi'!N100</f>
        <v>0</v>
      </c>
      <c r="K96" s="368"/>
      <c r="M96" s="368"/>
    </row>
    <row r="97" spans="1:13" ht="22.5">
      <c r="A97" s="384" t="s">
        <v>1584</v>
      </c>
      <c r="B97" s="376" t="s">
        <v>286</v>
      </c>
      <c r="C97" s="377" t="s">
        <v>1597</v>
      </c>
      <c r="D97" s="378">
        <f>+'Alimentazione CE Ricavi'!H101</f>
        <v>0</v>
      </c>
      <c r="E97" s="378">
        <f>+'Alimentazione CE Ricavi'!I101</f>
        <v>0</v>
      </c>
      <c r="F97" s="378">
        <f>+'Alimentazione CE Ricavi'!J101</f>
        <v>0</v>
      </c>
      <c r="G97" s="378">
        <f>+'Alimentazione CE Ricavi'!K101</f>
        <v>0</v>
      </c>
      <c r="H97" s="378">
        <f>+'Alimentazione CE Ricavi'!L101</f>
        <v>0</v>
      </c>
      <c r="I97" s="378">
        <f>+'Alimentazione CE Ricavi'!M101</f>
        <v>0</v>
      </c>
      <c r="J97" s="378">
        <f>+'Alimentazione CE Ricavi'!N101</f>
        <v>0</v>
      </c>
      <c r="K97" s="368"/>
      <c r="M97" s="368"/>
    </row>
    <row r="98" spans="1:13" ht="22.5">
      <c r="A98" s="384" t="s">
        <v>1584</v>
      </c>
      <c r="B98" s="376" t="s">
        <v>287</v>
      </c>
      <c r="C98" s="377" t="s">
        <v>1598</v>
      </c>
      <c r="D98" s="378">
        <f>+'Alimentazione CE Ricavi'!H102</f>
        <v>0</v>
      </c>
      <c r="E98" s="378">
        <f>+'Alimentazione CE Ricavi'!I102</f>
        <v>0</v>
      </c>
      <c r="F98" s="378">
        <f>+'Alimentazione CE Ricavi'!J102</f>
        <v>0</v>
      </c>
      <c r="G98" s="378">
        <f>+'Alimentazione CE Ricavi'!K102</f>
        <v>0</v>
      </c>
      <c r="H98" s="378">
        <f>+'Alimentazione CE Ricavi'!L102</f>
        <v>0</v>
      </c>
      <c r="I98" s="378">
        <f>+'Alimentazione CE Ricavi'!M102</f>
        <v>0</v>
      </c>
      <c r="J98" s="378">
        <f>+'Alimentazione CE Ricavi'!N102</f>
        <v>0</v>
      </c>
      <c r="K98" s="368"/>
      <c r="M98" s="368"/>
    </row>
    <row r="99" spans="1:13" ht="22.5">
      <c r="A99" s="384" t="s">
        <v>1584</v>
      </c>
      <c r="B99" s="376" t="s">
        <v>290</v>
      </c>
      <c r="C99" s="377" t="s">
        <v>1599</v>
      </c>
      <c r="D99" s="378">
        <f>+'Alimentazione CE Ricavi'!H103</f>
        <v>0</v>
      </c>
      <c r="E99" s="378">
        <f>+'Alimentazione CE Ricavi'!I103</f>
        <v>0</v>
      </c>
      <c r="F99" s="378">
        <f>+'Alimentazione CE Ricavi'!J103</f>
        <v>0</v>
      </c>
      <c r="G99" s="378">
        <f>+'Alimentazione CE Ricavi'!K103</f>
        <v>0</v>
      </c>
      <c r="H99" s="378">
        <f>+'Alimentazione CE Ricavi'!L103</f>
        <v>0</v>
      </c>
      <c r="I99" s="378">
        <f>+'Alimentazione CE Ricavi'!M103</f>
        <v>0</v>
      </c>
      <c r="J99" s="378">
        <f>+'Alimentazione CE Ricavi'!N103</f>
        <v>0</v>
      </c>
      <c r="K99" s="368"/>
      <c r="M99" s="368"/>
    </row>
    <row r="100" spans="1:13" ht="22.5">
      <c r="A100" s="384" t="s">
        <v>1588</v>
      </c>
      <c r="B100" s="379" t="s">
        <v>292</v>
      </c>
      <c r="C100" s="380" t="s">
        <v>1600</v>
      </c>
      <c r="D100" s="381">
        <f t="shared" ref="D100:J100" si="15">+D101+D102</f>
        <v>20000</v>
      </c>
      <c r="E100" s="381">
        <f t="shared" si="15"/>
        <v>0</v>
      </c>
      <c r="F100" s="381">
        <f t="shared" si="15"/>
        <v>20000</v>
      </c>
      <c r="G100" s="381">
        <f t="shared" si="15"/>
        <v>0</v>
      </c>
      <c r="H100" s="381">
        <f t="shared" si="15"/>
        <v>0</v>
      </c>
      <c r="I100" s="381">
        <f t="shared" si="15"/>
        <v>0</v>
      </c>
      <c r="J100" s="381">
        <f t="shared" si="15"/>
        <v>0</v>
      </c>
      <c r="K100" s="368"/>
      <c r="M100" s="368"/>
    </row>
    <row r="101" spans="1:13" ht="22.5">
      <c r="A101" s="384" t="s">
        <v>1588</v>
      </c>
      <c r="B101" s="385" t="s">
        <v>294</v>
      </c>
      <c r="C101" s="386" t="s">
        <v>1601</v>
      </c>
      <c r="D101" s="378">
        <f>+'Alimentazione CE Ricavi'!H105</f>
        <v>0</v>
      </c>
      <c r="E101" s="378">
        <f>+'Alimentazione CE Ricavi'!I105</f>
        <v>0</v>
      </c>
      <c r="F101" s="378">
        <f>+'Alimentazione CE Ricavi'!J105</f>
        <v>0</v>
      </c>
      <c r="G101" s="378">
        <f>+'Alimentazione CE Ricavi'!K105</f>
        <v>0</v>
      </c>
      <c r="H101" s="378">
        <f>+'Alimentazione CE Ricavi'!L105</f>
        <v>0</v>
      </c>
      <c r="I101" s="378">
        <f>+'Alimentazione CE Ricavi'!M105</f>
        <v>0</v>
      </c>
      <c r="J101" s="378">
        <f>+'Alimentazione CE Ricavi'!N105</f>
        <v>0</v>
      </c>
      <c r="K101" s="368"/>
      <c r="M101" s="368"/>
    </row>
    <row r="102" spans="1:13" ht="22.5">
      <c r="A102" s="384" t="s">
        <v>1588</v>
      </c>
      <c r="B102" s="385" t="s">
        <v>296</v>
      </c>
      <c r="C102" s="386" t="s">
        <v>1602</v>
      </c>
      <c r="D102" s="378">
        <f>+'Alimentazione CE Ricavi'!H107+'Alimentazione CE Ricavi'!H108</f>
        <v>20000</v>
      </c>
      <c r="E102" s="378">
        <f>+'Alimentazione CE Ricavi'!I107+'Alimentazione CE Ricavi'!I108</f>
        <v>0</v>
      </c>
      <c r="F102" s="378">
        <f>+'Alimentazione CE Ricavi'!J107+'Alimentazione CE Ricavi'!J108</f>
        <v>20000</v>
      </c>
      <c r="G102" s="378">
        <f>+'Alimentazione CE Ricavi'!K107+'Alimentazione CE Ricavi'!K108</f>
        <v>0</v>
      </c>
      <c r="H102" s="378">
        <f>+'Alimentazione CE Ricavi'!L107+'Alimentazione CE Ricavi'!L108</f>
        <v>0</v>
      </c>
      <c r="I102" s="378">
        <f>+'Alimentazione CE Ricavi'!M107+'Alimentazione CE Ricavi'!M108</f>
        <v>0</v>
      </c>
      <c r="J102" s="378">
        <f>+'Alimentazione CE Ricavi'!N107+'Alimentazione CE Ricavi'!N108</f>
        <v>0</v>
      </c>
      <c r="K102" s="368"/>
      <c r="M102" s="368"/>
    </row>
    <row r="103" spans="1:13" ht="22.5">
      <c r="A103" s="384"/>
      <c r="B103" s="376" t="s">
        <v>298</v>
      </c>
      <c r="C103" s="377" t="s">
        <v>1603</v>
      </c>
      <c r="D103" s="378">
        <f>+'Alimentazione CE Ricavi'!H109</f>
        <v>54302</v>
      </c>
      <c r="E103" s="378">
        <f>+'Alimentazione CE Ricavi'!I109</f>
        <v>0</v>
      </c>
      <c r="F103" s="378">
        <f>+'Alimentazione CE Ricavi'!J109</f>
        <v>54302</v>
      </c>
      <c r="G103" s="378">
        <f>+'Alimentazione CE Ricavi'!K109</f>
        <v>0</v>
      </c>
      <c r="H103" s="378">
        <f>+'Alimentazione CE Ricavi'!L109</f>
        <v>0</v>
      </c>
      <c r="I103" s="378">
        <f>+'Alimentazione CE Ricavi'!M109</f>
        <v>0</v>
      </c>
      <c r="J103" s="378">
        <f>+'Alimentazione CE Ricavi'!N109</f>
        <v>0</v>
      </c>
      <c r="K103" s="368"/>
      <c r="M103" s="368"/>
    </row>
    <row r="104" spans="1:13" ht="22.5">
      <c r="A104" s="364" t="s">
        <v>1539</v>
      </c>
      <c r="B104" s="376" t="s">
        <v>300</v>
      </c>
      <c r="C104" s="377" t="s">
        <v>1604</v>
      </c>
      <c r="D104" s="378">
        <f>+'Alimentazione CE Ricavi'!H110</f>
        <v>0</v>
      </c>
      <c r="E104" s="378">
        <f>+'Alimentazione CE Ricavi'!I110</f>
        <v>0</v>
      </c>
      <c r="F104" s="378">
        <f>+'Alimentazione CE Ricavi'!J110</f>
        <v>0</v>
      </c>
      <c r="G104" s="378">
        <f>+'Alimentazione CE Ricavi'!K110</f>
        <v>0</v>
      </c>
      <c r="H104" s="378">
        <f>+'Alimentazione CE Ricavi'!L110</f>
        <v>0</v>
      </c>
      <c r="I104" s="378">
        <f>+'Alimentazione CE Ricavi'!M110</f>
        <v>0</v>
      </c>
      <c r="J104" s="378">
        <f>+'Alimentazione CE Ricavi'!N110</f>
        <v>0</v>
      </c>
      <c r="K104" s="368"/>
      <c r="M104" s="368"/>
    </row>
    <row r="105" spans="1:13" ht="33.75">
      <c r="A105" s="364" t="s">
        <v>1588</v>
      </c>
      <c r="B105" s="376" t="s">
        <v>302</v>
      </c>
      <c r="C105" s="377" t="s">
        <v>1605</v>
      </c>
      <c r="D105" s="378">
        <f>+'Alimentazione CE Ricavi'!H111</f>
        <v>0</v>
      </c>
      <c r="E105" s="378">
        <f>+'Alimentazione CE Ricavi'!I111</f>
        <v>0</v>
      </c>
      <c r="F105" s="378">
        <f>+'Alimentazione CE Ricavi'!J111</f>
        <v>0</v>
      </c>
      <c r="G105" s="378">
        <f>+'Alimentazione CE Ricavi'!K111</f>
        <v>0</v>
      </c>
      <c r="H105" s="378">
        <f>+'Alimentazione CE Ricavi'!L111</f>
        <v>0</v>
      </c>
      <c r="I105" s="378">
        <f>+'Alimentazione CE Ricavi'!M111</f>
        <v>0</v>
      </c>
      <c r="J105" s="378">
        <f>+'Alimentazione CE Ricavi'!N111</f>
        <v>0</v>
      </c>
      <c r="K105" s="368"/>
      <c r="M105" s="368"/>
    </row>
    <row r="106" spans="1:13" ht="33.75">
      <c r="A106" s="389" t="s">
        <v>1584</v>
      </c>
      <c r="B106" s="370" t="s">
        <v>304</v>
      </c>
      <c r="C106" s="371" t="s">
        <v>1606</v>
      </c>
      <c r="D106" s="372">
        <f t="shared" ref="D106:J106" si="16">SUM(D107:D111)</f>
        <v>0</v>
      </c>
      <c r="E106" s="372">
        <f t="shared" si="16"/>
        <v>0</v>
      </c>
      <c r="F106" s="372">
        <f t="shared" si="16"/>
        <v>0</v>
      </c>
      <c r="G106" s="372">
        <f t="shared" si="16"/>
        <v>0</v>
      </c>
      <c r="H106" s="372">
        <f t="shared" si="16"/>
        <v>0</v>
      </c>
      <c r="I106" s="372">
        <f t="shared" si="16"/>
        <v>0</v>
      </c>
      <c r="J106" s="372">
        <f t="shared" si="16"/>
        <v>0</v>
      </c>
      <c r="K106" s="368"/>
      <c r="M106" s="368"/>
    </row>
    <row r="107" spans="1:13" ht="22.5">
      <c r="A107" s="384" t="s">
        <v>1584</v>
      </c>
      <c r="B107" s="376" t="s">
        <v>306</v>
      </c>
      <c r="C107" s="377" t="s">
        <v>1607</v>
      </c>
      <c r="D107" s="378">
        <f>+'Alimentazione CE Ricavi'!H113</f>
        <v>0</v>
      </c>
      <c r="E107" s="378">
        <f>+'Alimentazione CE Ricavi'!I113</f>
        <v>0</v>
      </c>
      <c r="F107" s="378">
        <f>+'Alimentazione CE Ricavi'!J113</f>
        <v>0</v>
      </c>
      <c r="G107" s="378">
        <f>+'Alimentazione CE Ricavi'!K113</f>
        <v>0</v>
      </c>
      <c r="H107" s="378">
        <f>+'Alimentazione CE Ricavi'!L113</f>
        <v>0</v>
      </c>
      <c r="I107" s="378">
        <f>+'Alimentazione CE Ricavi'!M113</f>
        <v>0</v>
      </c>
      <c r="J107" s="378">
        <f>+'Alimentazione CE Ricavi'!N113</f>
        <v>0</v>
      </c>
      <c r="K107" s="368"/>
      <c r="M107" s="368"/>
    </row>
    <row r="108" spans="1:13" ht="22.5">
      <c r="A108" s="384" t="s">
        <v>1584</v>
      </c>
      <c r="B108" s="385" t="s">
        <v>308</v>
      </c>
      <c r="C108" s="386" t="s">
        <v>1608</v>
      </c>
      <c r="D108" s="378">
        <f>+'Alimentazione CE Ricavi'!H114</f>
        <v>0</v>
      </c>
      <c r="E108" s="378">
        <f>+'Alimentazione CE Ricavi'!I114</f>
        <v>0</v>
      </c>
      <c r="F108" s="378">
        <f>+'Alimentazione CE Ricavi'!J114</f>
        <v>0</v>
      </c>
      <c r="G108" s="378">
        <f>+'Alimentazione CE Ricavi'!K114</f>
        <v>0</v>
      </c>
      <c r="H108" s="378">
        <f>+'Alimentazione CE Ricavi'!L114</f>
        <v>0</v>
      </c>
      <c r="I108" s="378">
        <f>+'Alimentazione CE Ricavi'!M114</f>
        <v>0</v>
      </c>
      <c r="J108" s="378">
        <f>+'Alimentazione CE Ricavi'!N114</f>
        <v>0</v>
      </c>
      <c r="K108" s="368"/>
      <c r="M108" s="368"/>
    </row>
    <row r="109" spans="1:13" ht="33.75">
      <c r="A109" s="384" t="s">
        <v>1584</v>
      </c>
      <c r="B109" s="385" t="s">
        <v>310</v>
      </c>
      <c r="C109" s="386" t="s">
        <v>1609</v>
      </c>
      <c r="D109" s="378">
        <f>+'Alimentazione CE Ricavi'!H115</f>
        <v>0</v>
      </c>
      <c r="E109" s="378">
        <f>+'Alimentazione CE Ricavi'!I115</f>
        <v>0</v>
      </c>
      <c r="F109" s="378">
        <f>+'Alimentazione CE Ricavi'!J115</f>
        <v>0</v>
      </c>
      <c r="G109" s="378">
        <f>+'Alimentazione CE Ricavi'!K115</f>
        <v>0</v>
      </c>
      <c r="H109" s="378">
        <f>+'Alimentazione CE Ricavi'!L115</f>
        <v>0</v>
      </c>
      <c r="I109" s="378">
        <f>+'Alimentazione CE Ricavi'!M115</f>
        <v>0</v>
      </c>
      <c r="J109" s="378">
        <f>+'Alimentazione CE Ricavi'!N115</f>
        <v>0</v>
      </c>
      <c r="K109" s="368"/>
      <c r="M109" s="368"/>
    </row>
    <row r="110" spans="1:13" ht="22.5">
      <c r="A110" s="364" t="s">
        <v>1584</v>
      </c>
      <c r="B110" s="385" t="s">
        <v>312</v>
      </c>
      <c r="C110" s="386" t="s">
        <v>1610</v>
      </c>
      <c r="D110" s="378">
        <f>+'Alimentazione CE Ricavi'!H116</f>
        <v>0</v>
      </c>
      <c r="E110" s="378">
        <f>+'Alimentazione CE Ricavi'!I116</f>
        <v>0</v>
      </c>
      <c r="F110" s="378">
        <f>+'Alimentazione CE Ricavi'!J116</f>
        <v>0</v>
      </c>
      <c r="G110" s="378">
        <f>+'Alimentazione CE Ricavi'!K116</f>
        <v>0</v>
      </c>
      <c r="H110" s="378">
        <f>+'Alimentazione CE Ricavi'!L116</f>
        <v>0</v>
      </c>
      <c r="I110" s="378">
        <f>+'Alimentazione CE Ricavi'!M116</f>
        <v>0</v>
      </c>
      <c r="J110" s="378">
        <f>+'Alimentazione CE Ricavi'!N116</f>
        <v>0</v>
      </c>
      <c r="K110" s="368"/>
      <c r="M110" s="368"/>
    </row>
    <row r="111" spans="1:13" ht="33.75">
      <c r="A111" s="364" t="s">
        <v>1584</v>
      </c>
      <c r="B111" s="385" t="s">
        <v>314</v>
      </c>
      <c r="C111" s="386" t="s">
        <v>1611</v>
      </c>
      <c r="D111" s="378">
        <f>+'Alimentazione CE Ricavi'!H117</f>
        <v>0</v>
      </c>
      <c r="E111" s="378">
        <f>+'Alimentazione CE Ricavi'!I117</f>
        <v>0</v>
      </c>
      <c r="F111" s="378">
        <f>+'Alimentazione CE Ricavi'!J117</f>
        <v>0</v>
      </c>
      <c r="G111" s="378">
        <f>+'Alimentazione CE Ricavi'!K117</f>
        <v>0</v>
      </c>
      <c r="H111" s="378">
        <f>+'Alimentazione CE Ricavi'!L117</f>
        <v>0</v>
      </c>
      <c r="I111" s="378">
        <f>+'Alimentazione CE Ricavi'!M117</f>
        <v>0</v>
      </c>
      <c r="J111" s="378">
        <f>+'Alimentazione CE Ricavi'!N117</f>
        <v>0</v>
      </c>
      <c r="K111" s="368"/>
      <c r="M111" s="368"/>
    </row>
    <row r="112" spans="1:13" ht="22.5">
      <c r="A112" s="364"/>
      <c r="B112" s="370" t="s">
        <v>316</v>
      </c>
      <c r="C112" s="371" t="s">
        <v>1612</v>
      </c>
      <c r="D112" s="372">
        <f>+ROUND(SUM('Alimentazione CE Ricavi'!H120:H154),2)</f>
        <v>1205314</v>
      </c>
      <c r="E112" s="372">
        <f>+ROUND(SUM('Alimentazione CE Ricavi'!I120:I154),2)</f>
        <v>46942</v>
      </c>
      <c r="F112" s="372">
        <f>+ROUND(SUM('Alimentazione CE Ricavi'!J120:J154),2)</f>
        <v>1158372</v>
      </c>
      <c r="G112" s="372">
        <f>+ROUND(SUM('Alimentazione CE Ricavi'!K120:K154),2)</f>
        <v>0</v>
      </c>
      <c r="H112" s="372">
        <f>+ROUND(SUM('Alimentazione CE Ricavi'!L120:L154),2)</f>
        <v>0</v>
      </c>
      <c r="I112" s="372">
        <f>+ROUND(SUM('Alimentazione CE Ricavi'!M120:M154),2)</f>
        <v>0</v>
      </c>
      <c r="J112" s="372">
        <f>+ROUND(SUM('Alimentazione CE Ricavi'!N120:N154),2)</f>
        <v>0</v>
      </c>
      <c r="K112" s="368"/>
      <c r="M112" s="368"/>
    </row>
    <row r="113" spans="1:13" ht="22.5">
      <c r="A113" s="364"/>
      <c r="B113" s="370" t="s">
        <v>1613</v>
      </c>
      <c r="C113" s="371" t="s">
        <v>1614</v>
      </c>
      <c r="D113" s="372">
        <f t="shared" ref="D113:J113" si="17">SUM(D114:D120)</f>
        <v>880495</v>
      </c>
      <c r="E113" s="372">
        <f t="shared" si="17"/>
        <v>0</v>
      </c>
      <c r="F113" s="372">
        <f t="shared" si="17"/>
        <v>880495</v>
      </c>
      <c r="G113" s="372">
        <f t="shared" si="17"/>
        <v>0</v>
      </c>
      <c r="H113" s="372">
        <f t="shared" si="17"/>
        <v>0</v>
      </c>
      <c r="I113" s="372">
        <f t="shared" si="17"/>
        <v>0</v>
      </c>
      <c r="J113" s="372">
        <f t="shared" si="17"/>
        <v>0</v>
      </c>
      <c r="K113" s="368"/>
      <c r="M113" s="368"/>
    </row>
    <row r="114" spans="1:13" ht="22.5">
      <c r="A114" s="364"/>
      <c r="B114" s="385" t="s">
        <v>353</v>
      </c>
      <c r="C114" s="386" t="s">
        <v>1615</v>
      </c>
      <c r="D114" s="378">
        <f>+'Alimentazione CE Ricavi'!H156</f>
        <v>35468</v>
      </c>
      <c r="E114" s="378">
        <f>+'Alimentazione CE Ricavi'!I156</f>
        <v>0</v>
      </c>
      <c r="F114" s="378">
        <f>+'Alimentazione CE Ricavi'!J156</f>
        <v>35468</v>
      </c>
      <c r="G114" s="378">
        <f>+'Alimentazione CE Ricavi'!K156</f>
        <v>0</v>
      </c>
      <c r="H114" s="378">
        <f>+'Alimentazione CE Ricavi'!L156</f>
        <v>0</v>
      </c>
      <c r="I114" s="378">
        <f>+'Alimentazione CE Ricavi'!M156</f>
        <v>0</v>
      </c>
      <c r="J114" s="378">
        <f>+'Alimentazione CE Ricavi'!N156</f>
        <v>0</v>
      </c>
      <c r="K114" s="368"/>
      <c r="M114" s="368"/>
    </row>
    <row r="115" spans="1:13" ht="22.5">
      <c r="A115" s="364"/>
      <c r="B115" s="385" t="s">
        <v>355</v>
      </c>
      <c r="C115" s="386" t="s">
        <v>1616</v>
      </c>
      <c r="D115" s="378">
        <f>+'Alimentazione CE Ricavi'!H157</f>
        <v>609924</v>
      </c>
      <c r="E115" s="378">
        <f>+'Alimentazione CE Ricavi'!I157</f>
        <v>0</v>
      </c>
      <c r="F115" s="378">
        <f>+'Alimentazione CE Ricavi'!J157</f>
        <v>609924</v>
      </c>
      <c r="G115" s="378">
        <f>+'Alimentazione CE Ricavi'!K157</f>
        <v>0</v>
      </c>
      <c r="H115" s="378">
        <f>+'Alimentazione CE Ricavi'!L157</f>
        <v>0</v>
      </c>
      <c r="I115" s="378">
        <f>+'Alimentazione CE Ricavi'!M157</f>
        <v>0</v>
      </c>
      <c r="J115" s="378">
        <f>+'Alimentazione CE Ricavi'!N157</f>
        <v>0</v>
      </c>
      <c r="K115" s="368"/>
      <c r="M115" s="368"/>
    </row>
    <row r="116" spans="1:13" ht="22.5">
      <c r="A116" s="364"/>
      <c r="B116" s="385" t="s">
        <v>357</v>
      </c>
      <c r="C116" s="386" t="s">
        <v>1617</v>
      </c>
      <c r="D116" s="378">
        <f>+'Alimentazione CE Ricavi'!H158</f>
        <v>0</v>
      </c>
      <c r="E116" s="378">
        <f>+'Alimentazione CE Ricavi'!I158</f>
        <v>0</v>
      </c>
      <c r="F116" s="378">
        <f>+'Alimentazione CE Ricavi'!J158</f>
        <v>0</v>
      </c>
      <c r="G116" s="378">
        <f>+'Alimentazione CE Ricavi'!K158</f>
        <v>0</v>
      </c>
      <c r="H116" s="378">
        <f>+'Alimentazione CE Ricavi'!L158</f>
        <v>0</v>
      </c>
      <c r="I116" s="378">
        <f>+'Alimentazione CE Ricavi'!M158</f>
        <v>0</v>
      </c>
      <c r="J116" s="378">
        <f>+'Alimentazione CE Ricavi'!N158</f>
        <v>0</v>
      </c>
      <c r="K116" s="368"/>
      <c r="M116" s="368"/>
    </row>
    <row r="117" spans="1:13" ht="22.5">
      <c r="A117" s="364"/>
      <c r="B117" s="385" t="s">
        <v>359</v>
      </c>
      <c r="C117" s="386" t="s">
        <v>1618</v>
      </c>
      <c r="D117" s="378">
        <f>+'Alimentazione CE Ricavi'!H159</f>
        <v>110101</v>
      </c>
      <c r="E117" s="378">
        <f>+'Alimentazione CE Ricavi'!I159</f>
        <v>0</v>
      </c>
      <c r="F117" s="378">
        <f>+'Alimentazione CE Ricavi'!J159</f>
        <v>110101</v>
      </c>
      <c r="G117" s="378">
        <f>+'Alimentazione CE Ricavi'!K159</f>
        <v>0</v>
      </c>
      <c r="H117" s="378">
        <f>+'Alimentazione CE Ricavi'!L159</f>
        <v>0</v>
      </c>
      <c r="I117" s="378">
        <f>+'Alimentazione CE Ricavi'!M159</f>
        <v>0</v>
      </c>
      <c r="J117" s="378">
        <f>+'Alimentazione CE Ricavi'!N159</f>
        <v>0</v>
      </c>
      <c r="K117" s="368"/>
      <c r="M117" s="368"/>
    </row>
    <row r="118" spans="1:13" ht="33.75">
      <c r="A118" s="364" t="s">
        <v>1539</v>
      </c>
      <c r="B118" s="385" t="s">
        <v>361</v>
      </c>
      <c r="C118" s="386" t="s">
        <v>1619</v>
      </c>
      <c r="D118" s="378">
        <f>+'Alimentazione CE Ricavi'!H160</f>
        <v>123737</v>
      </c>
      <c r="E118" s="378">
        <f>+'Alimentazione CE Ricavi'!I160</f>
        <v>0</v>
      </c>
      <c r="F118" s="378">
        <f>+'Alimentazione CE Ricavi'!J160</f>
        <v>123737</v>
      </c>
      <c r="G118" s="378">
        <f>+'Alimentazione CE Ricavi'!K160</f>
        <v>0</v>
      </c>
      <c r="H118" s="378">
        <f>+'Alimentazione CE Ricavi'!L160</f>
        <v>0</v>
      </c>
      <c r="I118" s="378">
        <f>+'Alimentazione CE Ricavi'!M160</f>
        <v>0</v>
      </c>
      <c r="J118" s="378">
        <f>+'Alimentazione CE Ricavi'!N160</f>
        <v>0</v>
      </c>
      <c r="K118" s="368"/>
      <c r="M118" s="368"/>
    </row>
    <row r="119" spans="1:13">
      <c r="A119" s="364"/>
      <c r="B119" s="385" t="s">
        <v>363</v>
      </c>
      <c r="C119" s="386" t="s">
        <v>1620</v>
      </c>
      <c r="D119" s="378">
        <f>+'Alimentazione CE Ricavi'!H161</f>
        <v>1265</v>
      </c>
      <c r="E119" s="378">
        <f>+'Alimentazione CE Ricavi'!I161</f>
        <v>0</v>
      </c>
      <c r="F119" s="378">
        <f>+'Alimentazione CE Ricavi'!J161</f>
        <v>1265</v>
      </c>
      <c r="G119" s="378">
        <f>+'Alimentazione CE Ricavi'!K161</f>
        <v>0</v>
      </c>
      <c r="H119" s="378">
        <f>+'Alimentazione CE Ricavi'!L161</f>
        <v>0</v>
      </c>
      <c r="I119" s="378">
        <f>+'Alimentazione CE Ricavi'!M161</f>
        <v>0</v>
      </c>
      <c r="J119" s="378">
        <f>+'Alimentazione CE Ricavi'!N161</f>
        <v>0</v>
      </c>
      <c r="K119" s="368"/>
      <c r="M119" s="368"/>
    </row>
    <row r="120" spans="1:13" ht="22.5">
      <c r="A120" s="364" t="s">
        <v>1539</v>
      </c>
      <c r="B120" s="385" t="s">
        <v>365</v>
      </c>
      <c r="C120" s="386" t="s">
        <v>1621</v>
      </c>
      <c r="D120" s="378">
        <f>+'Alimentazione CE Ricavi'!H162</f>
        <v>0</v>
      </c>
      <c r="E120" s="378">
        <f>+'Alimentazione CE Ricavi'!I162</f>
        <v>0</v>
      </c>
      <c r="F120" s="378">
        <f>+'Alimentazione CE Ricavi'!J162</f>
        <v>0</v>
      </c>
      <c r="G120" s="378">
        <f>+'Alimentazione CE Ricavi'!K162</f>
        <v>0</v>
      </c>
      <c r="H120" s="378">
        <f>+'Alimentazione CE Ricavi'!L162</f>
        <v>0</v>
      </c>
      <c r="I120" s="378">
        <f>+'Alimentazione CE Ricavi'!M162</f>
        <v>0</v>
      </c>
      <c r="J120" s="378">
        <f>+'Alimentazione CE Ricavi'!N162</f>
        <v>0</v>
      </c>
      <c r="K120" s="368"/>
      <c r="M120" s="368"/>
    </row>
    <row r="121" spans="1:13">
      <c r="A121" s="390"/>
      <c r="B121" s="365" t="s">
        <v>1622</v>
      </c>
      <c r="C121" s="366" t="s">
        <v>1623</v>
      </c>
      <c r="D121" s="367">
        <f t="shared" ref="D121:J121" si="18">+D122+D123+D126+D131+D135</f>
        <v>1607650</v>
      </c>
      <c r="E121" s="367">
        <f t="shared" si="18"/>
        <v>0</v>
      </c>
      <c r="F121" s="367">
        <f t="shared" si="18"/>
        <v>587802</v>
      </c>
      <c r="G121" s="367">
        <f t="shared" si="18"/>
        <v>0</v>
      </c>
      <c r="H121" s="367">
        <f t="shared" si="18"/>
        <v>0</v>
      </c>
      <c r="I121" s="367">
        <f t="shared" si="18"/>
        <v>0</v>
      </c>
      <c r="J121" s="367">
        <f t="shared" si="18"/>
        <v>0</v>
      </c>
      <c r="K121" s="368"/>
      <c r="M121" s="368"/>
    </row>
    <row r="122" spans="1:13">
      <c r="A122" s="390"/>
      <c r="B122" s="387" t="s">
        <v>368</v>
      </c>
      <c r="C122" s="388" t="s">
        <v>1624</v>
      </c>
      <c r="D122" s="378">
        <f>+'Alimentazione CE Ricavi'!H164</f>
        <v>0</v>
      </c>
      <c r="E122" s="378">
        <f>+'Alimentazione CE Ricavi'!I164</f>
        <v>0</v>
      </c>
      <c r="F122" s="378">
        <f>+'Alimentazione CE Ricavi'!J164</f>
        <v>0</v>
      </c>
      <c r="G122" s="378">
        <f>+'Alimentazione CE Ricavi'!K164</f>
        <v>0</v>
      </c>
      <c r="H122" s="378">
        <f>+'Alimentazione CE Ricavi'!L164</f>
        <v>0</v>
      </c>
      <c r="I122" s="378">
        <f>+'Alimentazione CE Ricavi'!M164</f>
        <v>0</v>
      </c>
      <c r="J122" s="378">
        <f>+'Alimentazione CE Ricavi'!N164</f>
        <v>0</v>
      </c>
      <c r="K122" s="368"/>
      <c r="M122" s="368"/>
    </row>
    <row r="123" spans="1:13">
      <c r="A123" s="391"/>
      <c r="B123" s="370" t="s">
        <v>1625</v>
      </c>
      <c r="C123" s="371" t="s">
        <v>1626</v>
      </c>
      <c r="D123" s="372">
        <f t="shared" ref="D123:J123" si="19">+D124+D125</f>
        <v>0</v>
      </c>
      <c r="E123" s="372">
        <f t="shared" si="19"/>
        <v>0</v>
      </c>
      <c r="F123" s="372">
        <f t="shared" si="19"/>
        <v>0</v>
      </c>
      <c r="G123" s="372">
        <f t="shared" si="19"/>
        <v>0</v>
      </c>
      <c r="H123" s="372">
        <f t="shared" si="19"/>
        <v>0</v>
      </c>
      <c r="I123" s="372">
        <f t="shared" si="19"/>
        <v>0</v>
      </c>
      <c r="J123" s="372">
        <f t="shared" si="19"/>
        <v>0</v>
      </c>
      <c r="K123" s="368"/>
      <c r="M123" s="368"/>
    </row>
    <row r="124" spans="1:13" ht="22.5">
      <c r="A124" s="391"/>
      <c r="B124" s="385" t="s">
        <v>371</v>
      </c>
      <c r="C124" s="386" t="s">
        <v>1627</v>
      </c>
      <c r="D124" s="378">
        <f>+'Alimentazione CE Ricavi'!H166</f>
        <v>0</v>
      </c>
      <c r="E124" s="378">
        <f>+'Alimentazione CE Ricavi'!I166</f>
        <v>0</v>
      </c>
      <c r="F124" s="378">
        <f>+'Alimentazione CE Ricavi'!J166</f>
        <v>0</v>
      </c>
      <c r="G124" s="378">
        <f>+'Alimentazione CE Ricavi'!K166</f>
        <v>0</v>
      </c>
      <c r="H124" s="378">
        <f>+'Alimentazione CE Ricavi'!L166</f>
        <v>0</v>
      </c>
      <c r="I124" s="378">
        <f>+'Alimentazione CE Ricavi'!M166</f>
        <v>0</v>
      </c>
      <c r="J124" s="378">
        <f>+'Alimentazione CE Ricavi'!N166</f>
        <v>0</v>
      </c>
      <c r="K124" s="368"/>
      <c r="M124" s="368"/>
    </row>
    <row r="125" spans="1:13" ht="22.5">
      <c r="A125" s="391"/>
      <c r="B125" s="385" t="s">
        <v>373</v>
      </c>
      <c r="C125" s="386" t="s">
        <v>1628</v>
      </c>
      <c r="D125" s="378">
        <f>+'Alimentazione CE Ricavi'!H167</f>
        <v>0</v>
      </c>
      <c r="E125" s="378">
        <f>+'Alimentazione CE Ricavi'!I167</f>
        <v>0</v>
      </c>
      <c r="F125" s="378">
        <f>+'Alimentazione CE Ricavi'!J167</f>
        <v>0</v>
      </c>
      <c r="G125" s="378">
        <f>+'Alimentazione CE Ricavi'!K167</f>
        <v>0</v>
      </c>
      <c r="H125" s="378">
        <f>+'Alimentazione CE Ricavi'!L167</f>
        <v>0</v>
      </c>
      <c r="I125" s="378">
        <f>+'Alimentazione CE Ricavi'!M167</f>
        <v>0</v>
      </c>
      <c r="J125" s="378">
        <f>+'Alimentazione CE Ricavi'!N167</f>
        <v>0</v>
      </c>
      <c r="K125" s="368"/>
      <c r="M125" s="368"/>
    </row>
    <row r="126" spans="1:13" ht="22.5">
      <c r="A126" s="389" t="s">
        <v>1539</v>
      </c>
      <c r="B126" s="370" t="s">
        <v>1629</v>
      </c>
      <c r="C126" s="371" t="s">
        <v>1630</v>
      </c>
      <c r="D126" s="372">
        <f t="shared" ref="D126:J126" si="20">+D127+D128+D129+D130</f>
        <v>301316</v>
      </c>
      <c r="E126" s="372">
        <f t="shared" si="20"/>
        <v>0</v>
      </c>
      <c r="F126" s="372">
        <f t="shared" si="20"/>
        <v>301316</v>
      </c>
      <c r="G126" s="372">
        <f t="shared" si="20"/>
        <v>0</v>
      </c>
      <c r="H126" s="372">
        <f t="shared" si="20"/>
        <v>0</v>
      </c>
      <c r="I126" s="372">
        <f t="shared" si="20"/>
        <v>0</v>
      </c>
      <c r="J126" s="372">
        <f t="shared" si="20"/>
        <v>0</v>
      </c>
      <c r="K126" s="368"/>
      <c r="M126" s="368"/>
    </row>
    <row r="127" spans="1:13" ht="33.75">
      <c r="A127" s="364" t="s">
        <v>1539</v>
      </c>
      <c r="B127" s="385" t="s">
        <v>376</v>
      </c>
      <c r="C127" s="386" t="s">
        <v>1631</v>
      </c>
      <c r="D127" s="378">
        <f>+'Alimentazione CE Ricavi'!H169</f>
        <v>0</v>
      </c>
      <c r="E127" s="378">
        <f>+'Alimentazione CE Ricavi'!I169</f>
        <v>0</v>
      </c>
      <c r="F127" s="378">
        <f>+'Alimentazione CE Ricavi'!J169</f>
        <v>0</v>
      </c>
      <c r="G127" s="378">
        <f>+'Alimentazione CE Ricavi'!K169</f>
        <v>0</v>
      </c>
      <c r="H127" s="378">
        <f>+'Alimentazione CE Ricavi'!L169</f>
        <v>0</v>
      </c>
      <c r="I127" s="378">
        <f>+'Alimentazione CE Ricavi'!M169</f>
        <v>0</v>
      </c>
      <c r="J127" s="378">
        <f>+'Alimentazione CE Ricavi'!N169</f>
        <v>0</v>
      </c>
      <c r="K127" s="368"/>
      <c r="M127" s="368"/>
    </row>
    <row r="128" spans="1:13" ht="22.5">
      <c r="A128" s="364" t="s">
        <v>1539</v>
      </c>
      <c r="B128" s="385" t="s">
        <v>378</v>
      </c>
      <c r="C128" s="386" t="s">
        <v>1632</v>
      </c>
      <c r="D128" s="378">
        <f>+'Alimentazione CE Ricavi'!H170</f>
        <v>0</v>
      </c>
      <c r="E128" s="378">
        <f>+'Alimentazione CE Ricavi'!I170</f>
        <v>0</v>
      </c>
      <c r="F128" s="378">
        <f>+'Alimentazione CE Ricavi'!J170</f>
        <v>0</v>
      </c>
      <c r="G128" s="378">
        <f>+'Alimentazione CE Ricavi'!K170</f>
        <v>0</v>
      </c>
      <c r="H128" s="378">
        <f>+'Alimentazione CE Ricavi'!L170</f>
        <v>0</v>
      </c>
      <c r="I128" s="378">
        <f>+'Alimentazione CE Ricavi'!M170</f>
        <v>0</v>
      </c>
      <c r="J128" s="378">
        <f>+'Alimentazione CE Ricavi'!N170</f>
        <v>0</v>
      </c>
      <c r="K128" s="368"/>
      <c r="M128" s="368"/>
    </row>
    <row r="129" spans="1:13" ht="22.5">
      <c r="A129" s="364" t="s">
        <v>1539</v>
      </c>
      <c r="B129" s="385" t="s">
        <v>380</v>
      </c>
      <c r="C129" s="386" t="s">
        <v>1633</v>
      </c>
      <c r="D129" s="378">
        <f>+'Alimentazione CE Ricavi'!H172+'Alimentazione CE Ricavi'!H173+'Alimentazione CE Ricavi'!H174</f>
        <v>301316</v>
      </c>
      <c r="E129" s="378">
        <f>+'Alimentazione CE Ricavi'!I172+'Alimentazione CE Ricavi'!I173+'Alimentazione CE Ricavi'!I174</f>
        <v>0</v>
      </c>
      <c r="F129" s="378">
        <f>+'Alimentazione CE Ricavi'!J172+'Alimentazione CE Ricavi'!J173+'Alimentazione CE Ricavi'!J174</f>
        <v>301316</v>
      </c>
      <c r="G129" s="378">
        <f>+'Alimentazione CE Ricavi'!K172+'Alimentazione CE Ricavi'!K173+'Alimentazione CE Ricavi'!K174</f>
        <v>0</v>
      </c>
      <c r="H129" s="378">
        <f>+'Alimentazione CE Ricavi'!L172+'Alimentazione CE Ricavi'!L173+'Alimentazione CE Ricavi'!L174</f>
        <v>0</v>
      </c>
      <c r="I129" s="378">
        <f>+'Alimentazione CE Ricavi'!M172+'Alimentazione CE Ricavi'!M173+'Alimentazione CE Ricavi'!M174</f>
        <v>0</v>
      </c>
      <c r="J129" s="378">
        <f>+'Alimentazione CE Ricavi'!N172+'Alimentazione CE Ricavi'!N173+'Alimentazione CE Ricavi'!N174</f>
        <v>0</v>
      </c>
      <c r="K129" s="368"/>
      <c r="M129" s="368"/>
    </row>
    <row r="130" spans="1:13" ht="22.5">
      <c r="A130" s="364" t="s">
        <v>1539</v>
      </c>
      <c r="B130" s="385" t="s">
        <v>384</v>
      </c>
      <c r="C130" s="386" t="s">
        <v>1634</v>
      </c>
      <c r="D130" s="378">
        <f>+'Alimentazione CE Ricavi'!H175</f>
        <v>0</v>
      </c>
      <c r="E130" s="378">
        <f>+'Alimentazione CE Ricavi'!I175</f>
        <v>0</v>
      </c>
      <c r="F130" s="378">
        <f>+'Alimentazione CE Ricavi'!J175</f>
        <v>0</v>
      </c>
      <c r="G130" s="378">
        <f>+'Alimentazione CE Ricavi'!K175</f>
        <v>0</v>
      </c>
      <c r="H130" s="378">
        <f>+'Alimentazione CE Ricavi'!L175</f>
        <v>0</v>
      </c>
      <c r="I130" s="378">
        <f>+'Alimentazione CE Ricavi'!M175</f>
        <v>0</v>
      </c>
      <c r="J130" s="378">
        <f>+'Alimentazione CE Ricavi'!N175</f>
        <v>0</v>
      </c>
      <c r="K130" s="368"/>
      <c r="M130" s="368"/>
    </row>
    <row r="131" spans="1:13" ht="22.5">
      <c r="A131" s="364"/>
      <c r="B131" s="370" t="s">
        <v>386</v>
      </c>
      <c r="C131" s="371" t="s">
        <v>1635</v>
      </c>
      <c r="D131" s="372">
        <f t="shared" ref="D131:J131" si="21">+D132+D133+D134</f>
        <v>351657</v>
      </c>
      <c r="E131" s="372">
        <f t="shared" si="21"/>
        <v>0</v>
      </c>
      <c r="F131" s="372">
        <f t="shared" si="21"/>
        <v>169755</v>
      </c>
      <c r="G131" s="372">
        <f t="shared" si="21"/>
        <v>0</v>
      </c>
      <c r="H131" s="372">
        <f t="shared" si="21"/>
        <v>0</v>
      </c>
      <c r="I131" s="372">
        <f t="shared" si="21"/>
        <v>0</v>
      </c>
      <c r="J131" s="372">
        <f t="shared" si="21"/>
        <v>0</v>
      </c>
      <c r="K131" s="368"/>
      <c r="M131" s="368"/>
    </row>
    <row r="132" spans="1:13" ht="33.75">
      <c r="A132" s="364"/>
      <c r="B132" s="385" t="s">
        <v>388</v>
      </c>
      <c r="C132" s="386" t="s">
        <v>1636</v>
      </c>
      <c r="D132" s="378">
        <f>+'Alimentazione CE Ricavi'!H177</f>
        <v>0</v>
      </c>
      <c r="E132" s="378">
        <f>+'Alimentazione CE Ricavi'!I177</f>
        <v>0</v>
      </c>
      <c r="F132" s="378">
        <f>+'Alimentazione CE Ricavi'!J177</f>
        <v>0</v>
      </c>
      <c r="G132" s="378">
        <f>+'Alimentazione CE Ricavi'!K177</f>
        <v>0</v>
      </c>
      <c r="H132" s="378">
        <f>+'Alimentazione CE Ricavi'!L177</f>
        <v>0</v>
      </c>
      <c r="I132" s="378">
        <f>+'Alimentazione CE Ricavi'!M177</f>
        <v>0</v>
      </c>
      <c r="J132" s="378">
        <f>+'Alimentazione CE Ricavi'!N177</f>
        <v>0</v>
      </c>
      <c r="K132" s="368"/>
      <c r="M132" s="368"/>
    </row>
    <row r="133" spans="1:13" ht="22.5">
      <c r="A133" s="364"/>
      <c r="B133" s="385" t="s">
        <v>390</v>
      </c>
      <c r="C133" s="386" t="s">
        <v>1637</v>
      </c>
      <c r="D133" s="378">
        <f>+'Alimentazione CE Ricavi'!H178</f>
        <v>0</v>
      </c>
      <c r="E133" s="378">
        <f>+'Alimentazione CE Ricavi'!I178</f>
        <v>0</v>
      </c>
      <c r="F133" s="378">
        <f>+'Alimentazione CE Ricavi'!J178</f>
        <v>0</v>
      </c>
      <c r="G133" s="378">
        <f>+'Alimentazione CE Ricavi'!K178</f>
        <v>0</v>
      </c>
      <c r="H133" s="378">
        <f>+'Alimentazione CE Ricavi'!L178</f>
        <v>0</v>
      </c>
      <c r="I133" s="378">
        <f>+'Alimentazione CE Ricavi'!M178</f>
        <v>0</v>
      </c>
      <c r="J133" s="378">
        <f>+'Alimentazione CE Ricavi'!N178</f>
        <v>0</v>
      </c>
      <c r="K133" s="368"/>
      <c r="M133" s="368"/>
    </row>
    <row r="134" spans="1:13" ht="22.5">
      <c r="A134" s="364"/>
      <c r="B134" s="385" t="s">
        <v>392</v>
      </c>
      <c r="C134" s="386" t="s">
        <v>1638</v>
      </c>
      <c r="D134" s="378">
        <f>+ROUND(SUM('Alimentazione CE Ricavi'!H180:H185),2)</f>
        <v>351657</v>
      </c>
      <c r="E134" s="378">
        <f>+ROUND(SUM('Alimentazione CE Ricavi'!I180:I185),2)</f>
        <v>0</v>
      </c>
      <c r="F134" s="378">
        <f>+ROUND(SUM('Alimentazione CE Ricavi'!J180:J185),2)</f>
        <v>169755</v>
      </c>
      <c r="G134" s="378">
        <f>+ROUND(SUM('Alimentazione CE Ricavi'!K180:K185),2)</f>
        <v>0</v>
      </c>
      <c r="H134" s="378">
        <f>+ROUND(SUM('Alimentazione CE Ricavi'!L180:L185),2)</f>
        <v>0</v>
      </c>
      <c r="I134" s="378">
        <f>+ROUND(SUM('Alimentazione CE Ricavi'!M180:M185),2)</f>
        <v>0</v>
      </c>
      <c r="J134" s="378">
        <f>+ROUND(SUM('Alimentazione CE Ricavi'!N180:N185),2)</f>
        <v>0</v>
      </c>
      <c r="K134" s="368"/>
      <c r="M134" s="368"/>
    </row>
    <row r="135" spans="1:13">
      <c r="A135" s="364"/>
      <c r="B135" s="370" t="s">
        <v>399</v>
      </c>
      <c r="C135" s="371" t="s">
        <v>1639</v>
      </c>
      <c r="D135" s="372">
        <f t="shared" ref="D135:J135" si="22">+D136+D140+D141</f>
        <v>954677</v>
      </c>
      <c r="E135" s="372">
        <f t="shared" si="22"/>
        <v>0</v>
      </c>
      <c r="F135" s="372">
        <f t="shared" si="22"/>
        <v>116731</v>
      </c>
      <c r="G135" s="372">
        <f t="shared" si="22"/>
        <v>0</v>
      </c>
      <c r="H135" s="372">
        <f t="shared" si="22"/>
        <v>0</v>
      </c>
      <c r="I135" s="372">
        <f t="shared" si="22"/>
        <v>0</v>
      </c>
      <c r="J135" s="372">
        <f t="shared" si="22"/>
        <v>0</v>
      </c>
      <c r="K135" s="368"/>
      <c r="M135" s="368"/>
    </row>
    <row r="136" spans="1:13">
      <c r="A136" s="364"/>
      <c r="B136" s="392" t="s">
        <v>401</v>
      </c>
      <c r="C136" s="393" t="s">
        <v>1640</v>
      </c>
      <c r="D136" s="394">
        <f t="shared" ref="D136:J136" si="23">+D137+D138+D139</f>
        <v>837946</v>
      </c>
      <c r="E136" s="394">
        <f t="shared" si="23"/>
        <v>0</v>
      </c>
      <c r="F136" s="394">
        <f t="shared" si="23"/>
        <v>0</v>
      </c>
      <c r="G136" s="394">
        <f t="shared" si="23"/>
        <v>0</v>
      </c>
      <c r="H136" s="394">
        <f t="shared" si="23"/>
        <v>0</v>
      </c>
      <c r="I136" s="394">
        <f t="shared" si="23"/>
        <v>0</v>
      </c>
      <c r="J136" s="394">
        <f t="shared" si="23"/>
        <v>0</v>
      </c>
      <c r="K136" s="368"/>
      <c r="M136" s="368"/>
    </row>
    <row r="137" spans="1:13" ht="22.5">
      <c r="A137" s="364"/>
      <c r="B137" s="376" t="s">
        <v>403</v>
      </c>
      <c r="C137" s="377" t="s">
        <v>1641</v>
      </c>
      <c r="D137" s="378">
        <f>+'Alimentazione CE Ricavi'!H188</f>
        <v>0</v>
      </c>
      <c r="E137" s="378">
        <f>+'Alimentazione CE Ricavi'!I188</f>
        <v>0</v>
      </c>
      <c r="F137" s="378">
        <f>+'Alimentazione CE Ricavi'!J188</f>
        <v>0</v>
      </c>
      <c r="G137" s="378">
        <f>+'Alimentazione CE Ricavi'!K188</f>
        <v>0</v>
      </c>
      <c r="H137" s="378">
        <f>+'Alimentazione CE Ricavi'!L188</f>
        <v>0</v>
      </c>
      <c r="I137" s="378">
        <f>+'Alimentazione CE Ricavi'!M188</f>
        <v>0</v>
      </c>
      <c r="J137" s="378">
        <f>+'Alimentazione CE Ricavi'!N188</f>
        <v>0</v>
      </c>
      <c r="K137" s="368"/>
      <c r="M137" s="368"/>
    </row>
    <row r="138" spans="1:13" ht="22.5">
      <c r="A138" s="364"/>
      <c r="B138" s="376" t="s">
        <v>405</v>
      </c>
      <c r="C138" s="377" t="s">
        <v>1642</v>
      </c>
      <c r="D138" s="378">
        <f>+'Alimentazione CE Ricavi'!H189</f>
        <v>776434</v>
      </c>
      <c r="E138" s="378">
        <f>+'Alimentazione CE Ricavi'!I189</f>
        <v>0</v>
      </c>
      <c r="F138" s="378">
        <f>+'Alimentazione CE Ricavi'!J189</f>
        <v>0</v>
      </c>
      <c r="G138" s="378">
        <f>+'Alimentazione CE Ricavi'!K189</f>
        <v>0</v>
      </c>
      <c r="H138" s="378">
        <f>+'Alimentazione CE Ricavi'!L189</f>
        <v>0</v>
      </c>
      <c r="I138" s="378">
        <f>+'Alimentazione CE Ricavi'!M189</f>
        <v>0</v>
      </c>
      <c r="J138" s="378">
        <f>+'Alimentazione CE Ricavi'!N189</f>
        <v>0</v>
      </c>
      <c r="K138" s="368"/>
      <c r="M138" s="368"/>
    </row>
    <row r="139" spans="1:13">
      <c r="A139" s="364"/>
      <c r="B139" s="376" t="s">
        <v>407</v>
      </c>
      <c r="C139" s="377" t="s">
        <v>1643</v>
      </c>
      <c r="D139" s="378">
        <f>+'Alimentazione CE Ricavi'!H190</f>
        <v>61512</v>
      </c>
      <c r="E139" s="378">
        <f>+'Alimentazione CE Ricavi'!I190</f>
        <v>0</v>
      </c>
      <c r="F139" s="378">
        <f>+'Alimentazione CE Ricavi'!J190</f>
        <v>0</v>
      </c>
      <c r="G139" s="378">
        <f>+'Alimentazione CE Ricavi'!K190</f>
        <v>0</v>
      </c>
      <c r="H139" s="378">
        <f>+'Alimentazione CE Ricavi'!L190</f>
        <v>0</v>
      </c>
      <c r="I139" s="378">
        <f>+'Alimentazione CE Ricavi'!M190</f>
        <v>0</v>
      </c>
      <c r="J139" s="378">
        <f>+'Alimentazione CE Ricavi'!N190</f>
        <v>0</v>
      </c>
      <c r="K139" s="368"/>
      <c r="M139" s="368"/>
    </row>
    <row r="140" spans="1:13">
      <c r="A140" s="384"/>
      <c r="B140" s="385" t="s">
        <v>409</v>
      </c>
      <c r="C140" s="386" t="s">
        <v>1644</v>
      </c>
      <c r="D140" s="378">
        <f>+'Alimentazione CE Ricavi'!H191</f>
        <v>0</v>
      </c>
      <c r="E140" s="378">
        <f>+'Alimentazione CE Ricavi'!I191</f>
        <v>0</v>
      </c>
      <c r="F140" s="378">
        <f>+'Alimentazione CE Ricavi'!J191</f>
        <v>0</v>
      </c>
      <c r="G140" s="378">
        <f>+'Alimentazione CE Ricavi'!K191</f>
        <v>0</v>
      </c>
      <c r="H140" s="378">
        <f>+'Alimentazione CE Ricavi'!L191</f>
        <v>0</v>
      </c>
      <c r="I140" s="378">
        <f>+'Alimentazione CE Ricavi'!M191</f>
        <v>0</v>
      </c>
      <c r="J140" s="378">
        <f>+'Alimentazione CE Ricavi'!N191</f>
        <v>0</v>
      </c>
      <c r="K140" s="368"/>
      <c r="M140" s="368"/>
    </row>
    <row r="141" spans="1:13">
      <c r="A141" s="384"/>
      <c r="B141" s="385" t="s">
        <v>411</v>
      </c>
      <c r="C141" s="386" t="s">
        <v>1645</v>
      </c>
      <c r="D141" s="378">
        <f>+ROUND(SUM('Alimentazione CE Ricavi'!H193:H205),2)</f>
        <v>116731</v>
      </c>
      <c r="E141" s="378">
        <f>+ROUND(SUM('Alimentazione CE Ricavi'!I193:I205),2)</f>
        <v>0</v>
      </c>
      <c r="F141" s="378">
        <f>+ROUND(SUM('Alimentazione CE Ricavi'!J193:J205),2)</f>
        <v>116731</v>
      </c>
      <c r="G141" s="378">
        <f>+ROUND(SUM('Alimentazione CE Ricavi'!K193:K205),2)</f>
        <v>0</v>
      </c>
      <c r="H141" s="378">
        <f>+ROUND(SUM('Alimentazione CE Ricavi'!L193:L205),2)</f>
        <v>0</v>
      </c>
      <c r="I141" s="378">
        <f>+ROUND(SUM('Alimentazione CE Ricavi'!M193:M205),2)</f>
        <v>0</v>
      </c>
      <c r="J141" s="378">
        <f>+ROUND(SUM('Alimentazione CE Ricavi'!N193:N205),2)</f>
        <v>0</v>
      </c>
      <c r="K141" s="368"/>
      <c r="M141" s="368"/>
    </row>
    <row r="142" spans="1:13" ht="22.5">
      <c r="A142" s="384"/>
      <c r="B142" s="365" t="s">
        <v>425</v>
      </c>
      <c r="C142" s="366" t="s">
        <v>1646</v>
      </c>
      <c r="D142" s="367">
        <f t="shared" ref="D142:J142" si="24">+D143+D144+D145</f>
        <v>1453306</v>
      </c>
      <c r="E142" s="367">
        <f t="shared" si="24"/>
        <v>0</v>
      </c>
      <c r="F142" s="367">
        <f t="shared" si="24"/>
        <v>1453306</v>
      </c>
      <c r="G142" s="367">
        <f t="shared" si="24"/>
        <v>0</v>
      </c>
      <c r="H142" s="367">
        <f t="shared" si="24"/>
        <v>0</v>
      </c>
      <c r="I142" s="367">
        <f t="shared" si="24"/>
        <v>0</v>
      </c>
      <c r="J142" s="367">
        <f t="shared" si="24"/>
        <v>0</v>
      </c>
      <c r="K142" s="368"/>
      <c r="M142" s="368"/>
    </row>
    <row r="143" spans="1:13" ht="33.75">
      <c r="A143" s="384"/>
      <c r="B143" s="387" t="s">
        <v>426</v>
      </c>
      <c r="C143" s="388" t="s">
        <v>1647</v>
      </c>
      <c r="D143" s="378">
        <f>+'Alimentazione CE Ricavi'!H207</f>
        <v>1446803</v>
      </c>
      <c r="E143" s="378">
        <f>+'Alimentazione CE Ricavi'!I207</f>
        <v>0</v>
      </c>
      <c r="F143" s="378">
        <f>+'Alimentazione CE Ricavi'!J207</f>
        <v>1446803</v>
      </c>
      <c r="G143" s="378">
        <f>+'Alimentazione CE Ricavi'!K207</f>
        <v>0</v>
      </c>
      <c r="H143" s="378">
        <f>+'Alimentazione CE Ricavi'!L207</f>
        <v>0</v>
      </c>
      <c r="I143" s="378">
        <f>+'Alimentazione CE Ricavi'!M207</f>
        <v>0</v>
      </c>
      <c r="J143" s="378">
        <f>+'Alimentazione CE Ricavi'!N207</f>
        <v>0</v>
      </c>
      <c r="K143" s="368"/>
      <c r="M143" s="368"/>
    </row>
    <row r="144" spans="1:13" ht="22.5">
      <c r="A144" s="364"/>
      <c r="B144" s="387" t="s">
        <v>428</v>
      </c>
      <c r="C144" s="388" t="s">
        <v>1648</v>
      </c>
      <c r="D144" s="378">
        <f>+'Alimentazione CE Ricavi'!H208</f>
        <v>6503</v>
      </c>
      <c r="E144" s="378">
        <f>+'Alimentazione CE Ricavi'!I208</f>
        <v>0</v>
      </c>
      <c r="F144" s="378">
        <f>+'Alimentazione CE Ricavi'!J208</f>
        <v>6503</v>
      </c>
      <c r="G144" s="378">
        <f>+'Alimentazione CE Ricavi'!K208</f>
        <v>0</v>
      </c>
      <c r="H144" s="378">
        <f>+'Alimentazione CE Ricavi'!L208</f>
        <v>0</v>
      </c>
      <c r="I144" s="378">
        <f>+'Alimentazione CE Ricavi'!M208</f>
        <v>0</v>
      </c>
      <c r="J144" s="378">
        <f>+'Alimentazione CE Ricavi'!N208</f>
        <v>0</v>
      </c>
      <c r="K144" s="368"/>
      <c r="M144" s="368"/>
    </row>
    <row r="145" spans="1:13" ht="22.5">
      <c r="A145" s="364"/>
      <c r="B145" s="387" t="s">
        <v>430</v>
      </c>
      <c r="C145" s="388" t="s">
        <v>1649</v>
      </c>
      <c r="D145" s="378">
        <f>+'Alimentazione CE Ricavi'!H209</f>
        <v>0</v>
      </c>
      <c r="E145" s="378">
        <f>+'Alimentazione CE Ricavi'!I209</f>
        <v>0</v>
      </c>
      <c r="F145" s="378">
        <f>+'Alimentazione CE Ricavi'!J209</f>
        <v>0</v>
      </c>
      <c r="G145" s="378">
        <f>+'Alimentazione CE Ricavi'!K209</f>
        <v>0</v>
      </c>
      <c r="H145" s="378">
        <f>+'Alimentazione CE Ricavi'!L209</f>
        <v>0</v>
      </c>
      <c r="I145" s="378">
        <f>+'Alimentazione CE Ricavi'!M209</f>
        <v>0</v>
      </c>
      <c r="J145" s="378">
        <f>+'Alimentazione CE Ricavi'!N209</f>
        <v>0</v>
      </c>
      <c r="K145" s="368"/>
      <c r="M145" s="368"/>
    </row>
    <row r="146" spans="1:13">
      <c r="A146" s="364"/>
      <c r="B146" s="365" t="s">
        <v>432</v>
      </c>
      <c r="C146" s="366" t="s">
        <v>1650</v>
      </c>
      <c r="D146" s="367">
        <f t="shared" ref="D146:J146" si="25">+D147+D148+D149+D150+D151+D152</f>
        <v>2052852</v>
      </c>
      <c r="E146" s="367">
        <f t="shared" si="25"/>
        <v>0</v>
      </c>
      <c r="F146" s="367">
        <f t="shared" si="25"/>
        <v>2052852</v>
      </c>
      <c r="G146" s="367">
        <f t="shared" si="25"/>
        <v>0</v>
      </c>
      <c r="H146" s="367">
        <f t="shared" si="25"/>
        <v>0</v>
      </c>
      <c r="I146" s="367">
        <f t="shared" si="25"/>
        <v>0</v>
      </c>
      <c r="J146" s="367">
        <f t="shared" si="25"/>
        <v>0</v>
      </c>
      <c r="K146" s="368"/>
      <c r="M146" s="368"/>
    </row>
    <row r="147" spans="1:13" ht="22.5">
      <c r="A147" s="364"/>
      <c r="B147" s="387" t="s">
        <v>434</v>
      </c>
      <c r="C147" s="388" t="s">
        <v>1651</v>
      </c>
      <c r="D147" s="378">
        <f>+'Alimentazione CE Ricavi'!H211</f>
        <v>681342</v>
      </c>
      <c r="E147" s="378">
        <f>+'Alimentazione CE Ricavi'!I211</f>
        <v>0</v>
      </c>
      <c r="F147" s="378">
        <f>+'Alimentazione CE Ricavi'!J211</f>
        <v>681342</v>
      </c>
      <c r="G147" s="378">
        <f>+'Alimentazione CE Ricavi'!K211</f>
        <v>0</v>
      </c>
      <c r="H147" s="378">
        <f>+'Alimentazione CE Ricavi'!L211</f>
        <v>0</v>
      </c>
      <c r="I147" s="378">
        <f>+'Alimentazione CE Ricavi'!M211</f>
        <v>0</v>
      </c>
      <c r="J147" s="378">
        <f>+'Alimentazione CE Ricavi'!N211</f>
        <v>0</v>
      </c>
      <c r="K147" s="368"/>
      <c r="M147" s="368"/>
    </row>
    <row r="148" spans="1:13" ht="22.5">
      <c r="A148" s="364"/>
      <c r="B148" s="387" t="s">
        <v>436</v>
      </c>
      <c r="C148" s="388" t="s">
        <v>1652</v>
      </c>
      <c r="D148" s="378">
        <f>+'Alimentazione CE Ricavi'!H212</f>
        <v>740773</v>
      </c>
      <c r="E148" s="378">
        <f>+'Alimentazione CE Ricavi'!I212</f>
        <v>0</v>
      </c>
      <c r="F148" s="378">
        <f>+'Alimentazione CE Ricavi'!J212</f>
        <v>740773</v>
      </c>
      <c r="G148" s="378">
        <f>+'Alimentazione CE Ricavi'!K212</f>
        <v>0</v>
      </c>
      <c r="H148" s="378">
        <f>+'Alimentazione CE Ricavi'!L212</f>
        <v>0</v>
      </c>
      <c r="I148" s="378">
        <f>+'Alimentazione CE Ricavi'!M212</f>
        <v>0</v>
      </c>
      <c r="J148" s="378">
        <f>+'Alimentazione CE Ricavi'!N212</f>
        <v>0</v>
      </c>
      <c r="K148" s="368"/>
      <c r="M148" s="368"/>
    </row>
    <row r="149" spans="1:13" ht="22.5">
      <c r="A149" s="364"/>
      <c r="B149" s="387" t="s">
        <v>438</v>
      </c>
      <c r="C149" s="388" t="s">
        <v>1653</v>
      </c>
      <c r="D149" s="378">
        <f>+'Alimentazione CE Ricavi'!H213</f>
        <v>0</v>
      </c>
      <c r="E149" s="378">
        <f>+'Alimentazione CE Ricavi'!I213</f>
        <v>0</v>
      </c>
      <c r="F149" s="378">
        <f>+'Alimentazione CE Ricavi'!J213</f>
        <v>0</v>
      </c>
      <c r="G149" s="378">
        <f>+'Alimentazione CE Ricavi'!K213</f>
        <v>0</v>
      </c>
      <c r="H149" s="378">
        <f>+'Alimentazione CE Ricavi'!L213</f>
        <v>0</v>
      </c>
      <c r="I149" s="378">
        <f>+'Alimentazione CE Ricavi'!M213</f>
        <v>0</v>
      </c>
      <c r="J149" s="378">
        <f>+'Alimentazione CE Ricavi'!N213</f>
        <v>0</v>
      </c>
      <c r="K149" s="368"/>
      <c r="M149" s="368"/>
    </row>
    <row r="150" spans="1:13" ht="22.5">
      <c r="A150" s="364"/>
      <c r="B150" s="387" t="s">
        <v>440</v>
      </c>
      <c r="C150" s="388" t="s">
        <v>1654</v>
      </c>
      <c r="D150" s="378">
        <f>+'Alimentazione CE Ricavi'!H214</f>
        <v>0</v>
      </c>
      <c r="E150" s="378">
        <f>+'Alimentazione CE Ricavi'!I214</f>
        <v>0</v>
      </c>
      <c r="F150" s="378">
        <f>+'Alimentazione CE Ricavi'!J214</f>
        <v>0</v>
      </c>
      <c r="G150" s="378">
        <f>+'Alimentazione CE Ricavi'!K214</f>
        <v>0</v>
      </c>
      <c r="H150" s="378">
        <f>+'Alimentazione CE Ricavi'!L214</f>
        <v>0</v>
      </c>
      <c r="I150" s="378">
        <f>+'Alimentazione CE Ricavi'!M214</f>
        <v>0</v>
      </c>
      <c r="J150" s="378">
        <f>+'Alimentazione CE Ricavi'!N214</f>
        <v>0</v>
      </c>
      <c r="K150" s="368"/>
      <c r="M150" s="368"/>
    </row>
    <row r="151" spans="1:13" ht="22.5">
      <c r="A151" s="364"/>
      <c r="B151" s="387" t="s">
        <v>442</v>
      </c>
      <c r="C151" s="388" t="s">
        <v>1655</v>
      </c>
      <c r="D151" s="378">
        <f>+'Alimentazione CE Ricavi'!H215</f>
        <v>0</v>
      </c>
      <c r="E151" s="378">
        <f>+'Alimentazione CE Ricavi'!I215</f>
        <v>0</v>
      </c>
      <c r="F151" s="378">
        <f>+'Alimentazione CE Ricavi'!J215</f>
        <v>0</v>
      </c>
      <c r="G151" s="378">
        <f>+'Alimentazione CE Ricavi'!K215</f>
        <v>0</v>
      </c>
      <c r="H151" s="378">
        <f>+'Alimentazione CE Ricavi'!L215</f>
        <v>0</v>
      </c>
      <c r="I151" s="378">
        <f>+'Alimentazione CE Ricavi'!M215</f>
        <v>0</v>
      </c>
      <c r="J151" s="378">
        <f>+'Alimentazione CE Ricavi'!N215</f>
        <v>0</v>
      </c>
      <c r="K151" s="368"/>
      <c r="M151" s="368"/>
    </row>
    <row r="152" spans="1:13" ht="22.5">
      <c r="A152" s="364"/>
      <c r="B152" s="387" t="s">
        <v>444</v>
      </c>
      <c r="C152" s="388" t="s">
        <v>1656</v>
      </c>
      <c r="D152" s="378">
        <f>+'Alimentazione CE Ricavi'!H216</f>
        <v>630737</v>
      </c>
      <c r="E152" s="378">
        <f>+'Alimentazione CE Ricavi'!I216</f>
        <v>0</v>
      </c>
      <c r="F152" s="378">
        <f>+'Alimentazione CE Ricavi'!J216</f>
        <v>630737</v>
      </c>
      <c r="G152" s="378">
        <f>+'Alimentazione CE Ricavi'!K216</f>
        <v>0</v>
      </c>
      <c r="H152" s="378">
        <f>+'Alimentazione CE Ricavi'!L216</f>
        <v>0</v>
      </c>
      <c r="I152" s="378">
        <f>+'Alimentazione CE Ricavi'!M216</f>
        <v>0</v>
      </c>
      <c r="J152" s="378">
        <f>+'Alimentazione CE Ricavi'!N216</f>
        <v>0</v>
      </c>
      <c r="K152" s="368"/>
      <c r="M152" s="368"/>
    </row>
    <row r="153" spans="1:13">
      <c r="A153" s="364"/>
      <c r="B153" s="365" t="s">
        <v>445</v>
      </c>
      <c r="C153" s="366" t="s">
        <v>1657</v>
      </c>
      <c r="D153" s="367">
        <f>+'Alimentazione CE Ricavi'!H217</f>
        <v>0</v>
      </c>
      <c r="E153" s="367">
        <f>+'Alimentazione CE Ricavi'!I217</f>
        <v>0</v>
      </c>
      <c r="F153" s="367">
        <f>+'Alimentazione CE Ricavi'!J217</f>
        <v>0</v>
      </c>
      <c r="G153" s="367">
        <f>+'Alimentazione CE Ricavi'!K217</f>
        <v>0</v>
      </c>
      <c r="H153" s="367">
        <f>+'Alimentazione CE Ricavi'!L217</f>
        <v>0</v>
      </c>
      <c r="I153" s="367">
        <f>+'Alimentazione CE Ricavi'!M217</f>
        <v>0</v>
      </c>
      <c r="J153" s="367">
        <f>+'Alimentazione CE Ricavi'!N217</f>
        <v>0</v>
      </c>
      <c r="K153" s="368"/>
      <c r="M153" s="368"/>
    </row>
    <row r="154" spans="1:13">
      <c r="A154" s="364"/>
      <c r="B154" s="365" t="s">
        <v>446</v>
      </c>
      <c r="C154" s="366" t="s">
        <v>1658</v>
      </c>
      <c r="D154" s="367">
        <f t="shared" ref="D154:J154" si="26">+D155+D156+D157</f>
        <v>177020</v>
      </c>
      <c r="E154" s="367">
        <f t="shared" si="26"/>
        <v>10000</v>
      </c>
      <c r="F154" s="367">
        <f t="shared" si="26"/>
        <v>160158</v>
      </c>
      <c r="G154" s="367">
        <f t="shared" si="26"/>
        <v>0</v>
      </c>
      <c r="H154" s="367">
        <f t="shared" si="26"/>
        <v>0</v>
      </c>
      <c r="I154" s="367">
        <f t="shared" si="26"/>
        <v>0</v>
      </c>
      <c r="J154" s="367">
        <f t="shared" si="26"/>
        <v>0</v>
      </c>
      <c r="K154" s="368"/>
      <c r="M154" s="368"/>
    </row>
    <row r="155" spans="1:13">
      <c r="A155" s="364"/>
      <c r="B155" s="387" t="s">
        <v>448</v>
      </c>
      <c r="C155" s="388" t="s">
        <v>1659</v>
      </c>
      <c r="D155" s="378">
        <f>+'Alimentazione CE Ricavi'!H220+'Alimentazione CE Ricavi'!H221+'Alimentazione CE Ricavi'!H222</f>
        <v>10000</v>
      </c>
      <c r="E155" s="378">
        <f>+'Alimentazione CE Ricavi'!I220+'Alimentazione CE Ricavi'!I221+'Alimentazione CE Ricavi'!I222</f>
        <v>10000</v>
      </c>
      <c r="F155" s="378">
        <f>+'Alimentazione CE Ricavi'!J220+'Alimentazione CE Ricavi'!J221+'Alimentazione CE Ricavi'!J222</f>
        <v>0</v>
      </c>
      <c r="G155" s="378">
        <f>+'Alimentazione CE Ricavi'!K220+'Alimentazione CE Ricavi'!K221+'Alimentazione CE Ricavi'!K222</f>
        <v>0</v>
      </c>
      <c r="H155" s="378">
        <f>+'Alimentazione CE Ricavi'!L220+'Alimentazione CE Ricavi'!L221+'Alimentazione CE Ricavi'!L222</f>
        <v>0</v>
      </c>
      <c r="I155" s="378">
        <f>+'Alimentazione CE Ricavi'!M220+'Alimentazione CE Ricavi'!M221+'Alimentazione CE Ricavi'!M222</f>
        <v>0</v>
      </c>
      <c r="J155" s="378">
        <f>+'Alimentazione CE Ricavi'!N220+'Alimentazione CE Ricavi'!N221+'Alimentazione CE Ricavi'!N222</f>
        <v>0</v>
      </c>
      <c r="K155" s="368"/>
      <c r="M155" s="368"/>
    </row>
    <row r="156" spans="1:13">
      <c r="A156" s="364"/>
      <c r="B156" s="387" t="s">
        <v>453</v>
      </c>
      <c r="C156" s="388" t="s">
        <v>1660</v>
      </c>
      <c r="D156" s="378">
        <f>+'Alimentazione CE Ricavi'!H224+'Alimentazione CE Ricavi'!H225+'Alimentazione CE Ricavi'!H226</f>
        <v>15726</v>
      </c>
      <c r="E156" s="378">
        <f>+'Alimentazione CE Ricavi'!I224+'Alimentazione CE Ricavi'!I225+'Alimentazione CE Ricavi'!I226</f>
        <v>0</v>
      </c>
      <c r="F156" s="378">
        <f>+'Alimentazione CE Ricavi'!J224+'Alimentazione CE Ricavi'!J225+'Alimentazione CE Ricavi'!J226</f>
        <v>15726</v>
      </c>
      <c r="G156" s="378">
        <f>+'Alimentazione CE Ricavi'!K224+'Alimentazione CE Ricavi'!K225+'Alimentazione CE Ricavi'!K226</f>
        <v>0</v>
      </c>
      <c r="H156" s="378">
        <f>+'Alimentazione CE Ricavi'!L224+'Alimentazione CE Ricavi'!L225+'Alimentazione CE Ricavi'!L226</f>
        <v>0</v>
      </c>
      <c r="I156" s="378">
        <f>+'Alimentazione CE Ricavi'!M224+'Alimentazione CE Ricavi'!M225+'Alimentazione CE Ricavi'!M226</f>
        <v>0</v>
      </c>
      <c r="J156" s="378">
        <f>+'Alimentazione CE Ricavi'!N224+'Alimentazione CE Ricavi'!N225+'Alimentazione CE Ricavi'!N226</f>
        <v>0</v>
      </c>
      <c r="K156" s="368"/>
      <c r="M156" s="368"/>
    </row>
    <row r="157" spans="1:13">
      <c r="A157" s="364"/>
      <c r="B157" s="387" t="s">
        <v>458</v>
      </c>
      <c r="C157" s="388" t="s">
        <v>1661</v>
      </c>
      <c r="D157" s="378">
        <f>+'Alimentazione CE Ricavi'!H228+'Alimentazione CE Ricavi'!H229+'Alimentazione CE Ricavi'!H230</f>
        <v>151294</v>
      </c>
      <c r="E157" s="378">
        <f>+'Alimentazione CE Ricavi'!I228+'Alimentazione CE Ricavi'!I229+'Alimentazione CE Ricavi'!I230</f>
        <v>0</v>
      </c>
      <c r="F157" s="378">
        <f>+'Alimentazione CE Ricavi'!J228+'Alimentazione CE Ricavi'!J229+'Alimentazione CE Ricavi'!J230</f>
        <v>144432</v>
      </c>
      <c r="G157" s="378">
        <f>+'Alimentazione CE Ricavi'!K228+'Alimentazione CE Ricavi'!K229+'Alimentazione CE Ricavi'!K230</f>
        <v>0</v>
      </c>
      <c r="H157" s="378">
        <f>+'Alimentazione CE Ricavi'!L228+'Alimentazione CE Ricavi'!L229+'Alimentazione CE Ricavi'!L230</f>
        <v>0</v>
      </c>
      <c r="I157" s="378">
        <f>+'Alimentazione CE Ricavi'!M228+'Alimentazione CE Ricavi'!M229+'Alimentazione CE Ricavi'!M230</f>
        <v>0</v>
      </c>
      <c r="J157" s="378">
        <f>+'Alimentazione CE Ricavi'!N228+'Alimentazione CE Ricavi'!N229+'Alimentazione CE Ricavi'!N230</f>
        <v>0</v>
      </c>
      <c r="K157" s="368"/>
      <c r="M157" s="368"/>
    </row>
    <row r="158" spans="1:13">
      <c r="A158" s="364"/>
      <c r="B158" s="395" t="s">
        <v>1662</v>
      </c>
      <c r="C158" s="396" t="s">
        <v>1663</v>
      </c>
      <c r="D158" s="397">
        <f t="shared" ref="D158:J158" si="27">+D154+D153+D146+D142+D121+D66+D60+D57+D26</f>
        <v>79735403.004681766</v>
      </c>
      <c r="E158" s="397">
        <f t="shared" si="27"/>
        <v>2124343</v>
      </c>
      <c r="F158" s="397">
        <f t="shared" si="27"/>
        <v>74467811</v>
      </c>
      <c r="G158" s="397">
        <f t="shared" si="27"/>
        <v>393719</v>
      </c>
      <c r="H158" s="397">
        <f t="shared" si="27"/>
        <v>46234</v>
      </c>
      <c r="I158" s="397">
        <f t="shared" si="27"/>
        <v>200000</v>
      </c>
      <c r="J158" s="397">
        <f t="shared" si="27"/>
        <v>147485</v>
      </c>
      <c r="K158" s="368"/>
      <c r="M158" s="368"/>
    </row>
    <row r="159" spans="1:13">
      <c r="A159" s="364"/>
      <c r="B159" s="398"/>
      <c r="C159" s="399" t="s">
        <v>1664</v>
      </c>
      <c r="D159" s="400"/>
      <c r="E159" s="400"/>
      <c r="F159" s="400"/>
      <c r="G159" s="400"/>
      <c r="H159" s="400"/>
      <c r="I159" s="400"/>
      <c r="J159" s="400"/>
      <c r="K159" s="368"/>
      <c r="M159" s="368"/>
    </row>
    <row r="160" spans="1:13">
      <c r="A160" s="364"/>
      <c r="B160" s="365" t="s">
        <v>539</v>
      </c>
      <c r="C160" s="366" t="s">
        <v>1665</v>
      </c>
      <c r="D160" s="367">
        <f t="shared" ref="D160:J160" si="28">+D161+D192</f>
        <v>14455929</v>
      </c>
      <c r="E160" s="367">
        <f t="shared" si="28"/>
        <v>1810568</v>
      </c>
      <c r="F160" s="367">
        <f t="shared" si="28"/>
        <v>11223378</v>
      </c>
      <c r="G160" s="367">
        <f t="shared" si="28"/>
        <v>335452</v>
      </c>
      <c r="H160" s="367">
        <f t="shared" si="28"/>
        <v>0</v>
      </c>
      <c r="I160" s="367">
        <f t="shared" si="28"/>
        <v>0</v>
      </c>
      <c r="J160" s="367">
        <f t="shared" si="28"/>
        <v>335452</v>
      </c>
      <c r="K160" s="368"/>
      <c r="M160" s="368"/>
    </row>
    <row r="161" spans="1:13">
      <c r="A161" s="364"/>
      <c r="B161" s="370" t="s">
        <v>541</v>
      </c>
      <c r="C161" s="371" t="s">
        <v>1666</v>
      </c>
      <c r="D161" s="372">
        <f t="shared" ref="D161:J161" si="29">+D162+D170+D174+D178+D179+D180+D181+D182+D183</f>
        <v>13924380</v>
      </c>
      <c r="E161" s="372">
        <f t="shared" si="29"/>
        <v>1661357</v>
      </c>
      <c r="F161" s="372">
        <f t="shared" si="29"/>
        <v>10780226</v>
      </c>
      <c r="G161" s="372">
        <f t="shared" si="29"/>
        <v>284776</v>
      </c>
      <c r="H161" s="372">
        <f t="shared" si="29"/>
        <v>0</v>
      </c>
      <c r="I161" s="372">
        <f t="shared" si="29"/>
        <v>0</v>
      </c>
      <c r="J161" s="372">
        <f t="shared" si="29"/>
        <v>284776</v>
      </c>
      <c r="K161" s="368"/>
      <c r="M161" s="368"/>
    </row>
    <row r="162" spans="1:13">
      <c r="A162" s="364"/>
      <c r="B162" s="373" t="s">
        <v>543</v>
      </c>
      <c r="C162" s="374" t="s">
        <v>1667</v>
      </c>
      <c r="D162" s="375">
        <f t="shared" ref="D162:J162" si="30">SUM(D163:D166)</f>
        <v>469536</v>
      </c>
      <c r="E162" s="375">
        <f t="shared" si="30"/>
        <v>0</v>
      </c>
      <c r="F162" s="375">
        <f t="shared" si="30"/>
        <v>584112</v>
      </c>
      <c r="G162" s="375">
        <f t="shared" si="30"/>
        <v>0</v>
      </c>
      <c r="H162" s="375">
        <f t="shared" si="30"/>
        <v>0</v>
      </c>
      <c r="I162" s="375">
        <f t="shared" si="30"/>
        <v>0</v>
      </c>
      <c r="J162" s="375">
        <f t="shared" si="30"/>
        <v>0</v>
      </c>
      <c r="K162" s="368"/>
      <c r="M162" s="368"/>
    </row>
    <row r="163" spans="1:13" ht="33.75">
      <c r="A163" s="384"/>
      <c r="B163" s="376" t="s">
        <v>545</v>
      </c>
      <c r="C163" s="377" t="s">
        <v>1668</v>
      </c>
      <c r="D163" s="378">
        <f>+'Alimentazione CE Costi'!H6</f>
        <v>389370</v>
      </c>
      <c r="E163" s="378">
        <f>+'Alimentazione CE Costi'!I6</f>
        <v>0</v>
      </c>
      <c r="F163" s="378">
        <f>+'Alimentazione CE Costi'!J6</f>
        <v>531735</v>
      </c>
      <c r="G163" s="378">
        <f>+'Alimentazione CE Costi'!K6</f>
        <v>0</v>
      </c>
      <c r="H163" s="378">
        <f>+'Alimentazione CE Costi'!L6</f>
        <v>0</v>
      </c>
      <c r="I163" s="378">
        <f>+'Alimentazione CE Costi'!M6</f>
        <v>0</v>
      </c>
      <c r="J163" s="378">
        <f>+'Alimentazione CE Costi'!N6</f>
        <v>0</v>
      </c>
      <c r="K163" s="368"/>
      <c r="M163" s="368"/>
    </row>
    <row r="164" spans="1:13">
      <c r="A164" s="384"/>
      <c r="B164" s="376" t="s">
        <v>548</v>
      </c>
      <c r="C164" s="377" t="s">
        <v>1669</v>
      </c>
      <c r="D164" s="378">
        <f>+'Alimentazione CE Costi'!H7</f>
        <v>9150</v>
      </c>
      <c r="E164" s="378">
        <f>+'Alimentazione CE Costi'!I7</f>
        <v>0</v>
      </c>
      <c r="F164" s="378">
        <f>+'Alimentazione CE Costi'!J7</f>
        <v>0</v>
      </c>
      <c r="G164" s="378">
        <f>+'Alimentazione CE Costi'!K7</f>
        <v>0</v>
      </c>
      <c r="H164" s="378">
        <f>+'Alimentazione CE Costi'!L7</f>
        <v>0</v>
      </c>
      <c r="I164" s="378">
        <f>+'Alimentazione CE Costi'!M7</f>
        <v>0</v>
      </c>
      <c r="J164" s="378">
        <f>+'Alimentazione CE Costi'!N7</f>
        <v>0</v>
      </c>
      <c r="K164" s="368"/>
      <c r="M164" s="368"/>
    </row>
    <row r="165" spans="1:13">
      <c r="A165" s="384"/>
      <c r="B165" s="376" t="s">
        <v>550</v>
      </c>
      <c r="C165" s="377" t="s">
        <v>1670</v>
      </c>
      <c r="D165" s="378">
        <f>+'Alimentazione CE Costi'!H8</f>
        <v>71016</v>
      </c>
      <c r="E165" s="378">
        <f>+'Alimentazione CE Costi'!I8</f>
        <v>0</v>
      </c>
      <c r="F165" s="378">
        <f>+'Alimentazione CE Costi'!J8</f>
        <v>52377</v>
      </c>
      <c r="G165" s="378">
        <f>+'Alimentazione CE Costi'!K8</f>
        <v>0</v>
      </c>
      <c r="H165" s="378">
        <f>+'Alimentazione CE Costi'!L8</f>
        <v>0</v>
      </c>
      <c r="I165" s="378">
        <f>+'Alimentazione CE Costi'!M8</f>
        <v>0</v>
      </c>
      <c r="J165" s="378">
        <f>+'Alimentazione CE Costi'!N8</f>
        <v>0</v>
      </c>
      <c r="K165" s="368"/>
      <c r="M165" s="368"/>
    </row>
    <row r="166" spans="1:13">
      <c r="A166" s="364"/>
      <c r="B166" s="379" t="s">
        <v>552</v>
      </c>
      <c r="C166" s="380" t="s">
        <v>1671</v>
      </c>
      <c r="D166" s="381">
        <f t="shared" ref="D166:J166" si="31">SUM(D167:D169)</f>
        <v>0</v>
      </c>
      <c r="E166" s="381">
        <f t="shared" si="31"/>
        <v>0</v>
      </c>
      <c r="F166" s="381">
        <f t="shared" si="31"/>
        <v>0</v>
      </c>
      <c r="G166" s="381">
        <f t="shared" si="31"/>
        <v>0</v>
      </c>
      <c r="H166" s="381">
        <f t="shared" si="31"/>
        <v>0</v>
      </c>
      <c r="I166" s="381">
        <f t="shared" si="31"/>
        <v>0</v>
      </c>
      <c r="J166" s="381">
        <f t="shared" si="31"/>
        <v>0</v>
      </c>
      <c r="K166" s="368"/>
      <c r="M166" s="368"/>
    </row>
    <row r="167" spans="1:13" ht="33.75">
      <c r="A167" s="384" t="s">
        <v>1539</v>
      </c>
      <c r="B167" s="376" t="s">
        <v>554</v>
      </c>
      <c r="C167" s="377" t="s">
        <v>1672</v>
      </c>
      <c r="D167" s="378">
        <f>+'Alimentazione CE Costi'!H10</f>
        <v>0</v>
      </c>
      <c r="E167" s="378">
        <f>+'Alimentazione CE Costi'!I10</f>
        <v>0</v>
      </c>
      <c r="F167" s="378">
        <f>+'Alimentazione CE Costi'!J10</f>
        <v>0</v>
      </c>
      <c r="G167" s="378">
        <f>+'Alimentazione CE Costi'!K10</f>
        <v>0</v>
      </c>
      <c r="H167" s="378">
        <f>+'Alimentazione CE Costi'!L10</f>
        <v>0</v>
      </c>
      <c r="I167" s="378">
        <f>+'Alimentazione CE Costi'!M10</f>
        <v>0</v>
      </c>
      <c r="J167" s="378">
        <f>+'Alimentazione CE Costi'!N10</f>
        <v>0</v>
      </c>
      <c r="K167" s="368"/>
      <c r="M167" s="368"/>
    </row>
    <row r="168" spans="1:13" ht="33.75">
      <c r="A168" s="384" t="s">
        <v>1584</v>
      </c>
      <c r="B168" s="376" t="s">
        <v>556</v>
      </c>
      <c r="C168" s="377" t="s">
        <v>1673</v>
      </c>
      <c r="D168" s="378">
        <f>+'Alimentazione CE Costi'!H11</f>
        <v>0</v>
      </c>
      <c r="E168" s="378">
        <f>+'Alimentazione CE Costi'!I11</f>
        <v>0</v>
      </c>
      <c r="F168" s="378">
        <f>+'Alimentazione CE Costi'!J11</f>
        <v>0</v>
      </c>
      <c r="G168" s="378">
        <f>+'Alimentazione CE Costi'!K11</f>
        <v>0</v>
      </c>
      <c r="H168" s="378">
        <f>+'Alimentazione CE Costi'!L11</f>
        <v>0</v>
      </c>
      <c r="I168" s="378">
        <f>+'Alimentazione CE Costi'!M11</f>
        <v>0</v>
      </c>
      <c r="J168" s="378">
        <f>+'Alimentazione CE Costi'!N11</f>
        <v>0</v>
      </c>
      <c r="K168" s="368"/>
      <c r="M168" s="368"/>
    </row>
    <row r="169" spans="1:13" ht="22.5">
      <c r="A169" s="384"/>
      <c r="B169" s="376" t="s">
        <v>558</v>
      </c>
      <c r="C169" s="377" t="s">
        <v>1674</v>
      </c>
      <c r="D169" s="378">
        <f>+'Alimentazione CE Costi'!H12</f>
        <v>0</v>
      </c>
      <c r="E169" s="378">
        <f>+'Alimentazione CE Costi'!I12</f>
        <v>0</v>
      </c>
      <c r="F169" s="378">
        <f>+'Alimentazione CE Costi'!J12</f>
        <v>0</v>
      </c>
      <c r="G169" s="378">
        <f>+'Alimentazione CE Costi'!K12</f>
        <v>0</v>
      </c>
      <c r="H169" s="378">
        <f>+'Alimentazione CE Costi'!L12</f>
        <v>0</v>
      </c>
      <c r="I169" s="378">
        <f>+'Alimentazione CE Costi'!M12</f>
        <v>0</v>
      </c>
      <c r="J169" s="378">
        <f>+'Alimentazione CE Costi'!N12</f>
        <v>0</v>
      </c>
      <c r="K169" s="368"/>
      <c r="M169" s="368"/>
    </row>
    <row r="170" spans="1:13">
      <c r="A170" s="364"/>
      <c r="B170" s="373" t="s">
        <v>560</v>
      </c>
      <c r="C170" s="374" t="s">
        <v>1675</v>
      </c>
      <c r="D170" s="375">
        <f t="shared" ref="D170:J170" si="32">SUM(D171:D173)</f>
        <v>0</v>
      </c>
      <c r="E170" s="375">
        <f t="shared" si="32"/>
        <v>0</v>
      </c>
      <c r="F170" s="375">
        <f t="shared" si="32"/>
        <v>0</v>
      </c>
      <c r="G170" s="375">
        <f t="shared" si="32"/>
        <v>0</v>
      </c>
      <c r="H170" s="375">
        <f t="shared" si="32"/>
        <v>0</v>
      </c>
      <c r="I170" s="375">
        <f t="shared" si="32"/>
        <v>0</v>
      </c>
      <c r="J170" s="375">
        <f t="shared" si="32"/>
        <v>0</v>
      </c>
      <c r="K170" s="368"/>
      <c r="M170" s="368"/>
    </row>
    <row r="171" spans="1:13" ht="22.5">
      <c r="A171" s="364" t="s">
        <v>1539</v>
      </c>
      <c r="B171" s="376" t="s">
        <v>562</v>
      </c>
      <c r="C171" s="377" t="s">
        <v>1676</v>
      </c>
      <c r="D171" s="378">
        <f>+'Alimentazione CE Costi'!H14</f>
        <v>0</v>
      </c>
      <c r="E171" s="378">
        <f>+'Alimentazione CE Costi'!I14</f>
        <v>0</v>
      </c>
      <c r="F171" s="378">
        <f>+'Alimentazione CE Costi'!J14</f>
        <v>0</v>
      </c>
      <c r="G171" s="378">
        <f>+'Alimentazione CE Costi'!K14</f>
        <v>0</v>
      </c>
      <c r="H171" s="378">
        <f>+'Alimentazione CE Costi'!L14</f>
        <v>0</v>
      </c>
      <c r="I171" s="378">
        <f>+'Alimentazione CE Costi'!M14</f>
        <v>0</v>
      </c>
      <c r="J171" s="378">
        <f>+'Alimentazione CE Costi'!N14</f>
        <v>0</v>
      </c>
      <c r="K171" s="368"/>
      <c r="M171" s="368"/>
    </row>
    <row r="172" spans="1:13" ht="22.5">
      <c r="A172" s="364" t="s">
        <v>1584</v>
      </c>
      <c r="B172" s="376" t="s">
        <v>564</v>
      </c>
      <c r="C172" s="377" t="s">
        <v>1677</v>
      </c>
      <c r="D172" s="378">
        <f>+'Alimentazione CE Costi'!H15</f>
        <v>0</v>
      </c>
      <c r="E172" s="378">
        <f>+'Alimentazione CE Costi'!I15</f>
        <v>0</v>
      </c>
      <c r="F172" s="378">
        <f>+'Alimentazione CE Costi'!J15</f>
        <v>0</v>
      </c>
      <c r="G172" s="378">
        <f>+'Alimentazione CE Costi'!K15</f>
        <v>0</v>
      </c>
      <c r="H172" s="378">
        <f>+'Alimentazione CE Costi'!L15</f>
        <v>0</v>
      </c>
      <c r="I172" s="378">
        <f>+'Alimentazione CE Costi'!M15</f>
        <v>0</v>
      </c>
      <c r="J172" s="378">
        <f>+'Alimentazione CE Costi'!N15</f>
        <v>0</v>
      </c>
      <c r="K172" s="368"/>
      <c r="M172" s="368"/>
    </row>
    <row r="173" spans="1:13">
      <c r="A173" s="364"/>
      <c r="B173" s="376" t="s">
        <v>566</v>
      </c>
      <c r="C173" s="377" t="s">
        <v>1678</v>
      </c>
      <c r="D173" s="378">
        <f>+'Alimentazione CE Costi'!H16</f>
        <v>0</v>
      </c>
      <c r="E173" s="378">
        <f>+'Alimentazione CE Costi'!I16</f>
        <v>0</v>
      </c>
      <c r="F173" s="378">
        <f>+'Alimentazione CE Costi'!J16</f>
        <v>0</v>
      </c>
      <c r="G173" s="378">
        <f>+'Alimentazione CE Costi'!K16</f>
        <v>0</v>
      </c>
      <c r="H173" s="378">
        <f>+'Alimentazione CE Costi'!L16</f>
        <v>0</v>
      </c>
      <c r="I173" s="378">
        <f>+'Alimentazione CE Costi'!M16</f>
        <v>0</v>
      </c>
      <c r="J173" s="378">
        <f>+'Alimentazione CE Costi'!N16</f>
        <v>0</v>
      </c>
      <c r="K173" s="368"/>
      <c r="M173" s="368"/>
    </row>
    <row r="174" spans="1:13">
      <c r="A174" s="364"/>
      <c r="B174" s="373" t="s">
        <v>568</v>
      </c>
      <c r="C174" s="374" t="s">
        <v>1679</v>
      </c>
      <c r="D174" s="375">
        <f t="shared" ref="D174:J174" si="33">SUM(D175:D177)</f>
        <v>7796126</v>
      </c>
      <c r="E174" s="375">
        <f t="shared" si="33"/>
        <v>1607590</v>
      </c>
      <c r="F174" s="375">
        <f t="shared" si="33"/>
        <v>4584082</v>
      </c>
      <c r="G174" s="375">
        <f t="shared" si="33"/>
        <v>266070</v>
      </c>
      <c r="H174" s="375">
        <f t="shared" si="33"/>
        <v>0</v>
      </c>
      <c r="I174" s="375">
        <f t="shared" si="33"/>
        <v>0</v>
      </c>
      <c r="J174" s="375">
        <f t="shared" si="33"/>
        <v>266070</v>
      </c>
      <c r="K174" s="368"/>
      <c r="M174" s="368"/>
    </row>
    <row r="175" spans="1:13">
      <c r="A175" s="364"/>
      <c r="B175" s="376" t="s">
        <v>570</v>
      </c>
      <c r="C175" s="377" t="s">
        <v>1680</v>
      </c>
      <c r="D175" s="378">
        <f>+'Alimentazione CE Costi'!H18</f>
        <v>2156216</v>
      </c>
      <c r="E175" s="378">
        <f>+'Alimentazione CE Costi'!I18</f>
        <v>231718</v>
      </c>
      <c r="F175" s="378">
        <f>+'Alimentazione CE Costi'!J18</f>
        <v>1388744</v>
      </c>
      <c r="G175" s="378">
        <f>+'Alimentazione CE Costi'!K18</f>
        <v>53776</v>
      </c>
      <c r="H175" s="378">
        <f>+'Alimentazione CE Costi'!L18</f>
        <v>0</v>
      </c>
      <c r="I175" s="378">
        <f>+'Alimentazione CE Costi'!M18</f>
        <v>0</v>
      </c>
      <c r="J175" s="378">
        <f>+'Alimentazione CE Costi'!N18</f>
        <v>53776</v>
      </c>
      <c r="K175" s="368"/>
      <c r="M175" s="368"/>
    </row>
    <row r="176" spans="1:13">
      <c r="A176" s="364"/>
      <c r="B176" s="376" t="s">
        <v>572</v>
      </c>
      <c r="C176" s="377" t="s">
        <v>1681</v>
      </c>
      <c r="D176" s="378">
        <f>+'Alimentazione CE Costi'!H19</f>
        <v>356271</v>
      </c>
      <c r="E176" s="378">
        <f>+'Alimentazione CE Costi'!I19</f>
        <v>0</v>
      </c>
      <c r="F176" s="378">
        <f>+'Alimentazione CE Costi'!J19</f>
        <v>262764</v>
      </c>
      <c r="G176" s="378">
        <f>+'Alimentazione CE Costi'!K19</f>
        <v>0</v>
      </c>
      <c r="H176" s="378">
        <f>+'Alimentazione CE Costi'!L19</f>
        <v>0</v>
      </c>
      <c r="I176" s="378">
        <f>+'Alimentazione CE Costi'!M19</f>
        <v>0</v>
      </c>
      <c r="J176" s="378">
        <f>+'Alimentazione CE Costi'!N19</f>
        <v>0</v>
      </c>
      <c r="K176" s="368"/>
      <c r="M176" s="368"/>
    </row>
    <row r="177" spans="1:13">
      <c r="A177" s="364"/>
      <c r="B177" s="376" t="s">
        <v>574</v>
      </c>
      <c r="C177" s="377" t="s">
        <v>1682</v>
      </c>
      <c r="D177" s="378">
        <f>+'Alimentazione CE Costi'!H20</f>
        <v>5283639</v>
      </c>
      <c r="E177" s="378">
        <f>+'Alimentazione CE Costi'!I20</f>
        <v>1375872</v>
      </c>
      <c r="F177" s="378">
        <f>+'Alimentazione CE Costi'!J20</f>
        <v>2932574</v>
      </c>
      <c r="G177" s="378">
        <f>+'Alimentazione CE Costi'!K20</f>
        <v>212294</v>
      </c>
      <c r="H177" s="378">
        <f>+'Alimentazione CE Costi'!L20</f>
        <v>0</v>
      </c>
      <c r="I177" s="378">
        <f>+'Alimentazione CE Costi'!M20</f>
        <v>0</v>
      </c>
      <c r="J177" s="378">
        <f>+'Alimentazione CE Costi'!N20</f>
        <v>212294</v>
      </c>
      <c r="K177" s="368"/>
      <c r="M177" s="368"/>
    </row>
    <row r="178" spans="1:13">
      <c r="A178" s="364"/>
      <c r="B178" s="385" t="s">
        <v>576</v>
      </c>
      <c r="C178" s="386" t="s">
        <v>1683</v>
      </c>
      <c r="D178" s="401">
        <f>+'Alimentazione CE Costi'!H21</f>
        <v>2225</v>
      </c>
      <c r="E178" s="401">
        <f>+'Alimentazione CE Costi'!I21</f>
        <v>0</v>
      </c>
      <c r="F178" s="401">
        <f>+'Alimentazione CE Costi'!J21</f>
        <v>1641</v>
      </c>
      <c r="G178" s="401">
        <f>+'Alimentazione CE Costi'!K21</f>
        <v>0</v>
      </c>
      <c r="H178" s="401">
        <f>+'Alimentazione CE Costi'!L21</f>
        <v>0</v>
      </c>
      <c r="I178" s="401">
        <f>+'Alimentazione CE Costi'!M21</f>
        <v>0</v>
      </c>
      <c r="J178" s="401">
        <f>+'Alimentazione CE Costi'!N21</f>
        <v>0</v>
      </c>
      <c r="K178" s="368"/>
      <c r="M178" s="368"/>
    </row>
    <row r="179" spans="1:13">
      <c r="A179" s="364"/>
      <c r="B179" s="385" t="s">
        <v>578</v>
      </c>
      <c r="C179" s="386" t="s">
        <v>1684</v>
      </c>
      <c r="D179" s="401">
        <f>+'Alimentazione CE Costi'!H22</f>
        <v>80</v>
      </c>
      <c r="E179" s="401">
        <f>+'Alimentazione CE Costi'!I22</f>
        <v>0</v>
      </c>
      <c r="F179" s="401">
        <f>+'Alimentazione CE Costi'!J22</f>
        <v>59</v>
      </c>
      <c r="G179" s="401">
        <f>+'Alimentazione CE Costi'!K22</f>
        <v>0</v>
      </c>
      <c r="H179" s="401">
        <f>+'Alimentazione CE Costi'!L22</f>
        <v>0</v>
      </c>
      <c r="I179" s="401">
        <f>+'Alimentazione CE Costi'!M22</f>
        <v>0</v>
      </c>
      <c r="J179" s="401">
        <f>+'Alimentazione CE Costi'!N22</f>
        <v>0</v>
      </c>
      <c r="K179" s="368"/>
      <c r="M179" s="368"/>
    </row>
    <row r="180" spans="1:13">
      <c r="A180" s="364"/>
      <c r="B180" s="385" t="s">
        <v>580</v>
      </c>
      <c r="C180" s="386" t="s">
        <v>1685</v>
      </c>
      <c r="D180" s="401">
        <f>+'Alimentazione CE Costi'!H23</f>
        <v>30000</v>
      </c>
      <c r="E180" s="401">
        <f>+'Alimentazione CE Costi'!I23</f>
        <v>0</v>
      </c>
      <c r="F180" s="401">
        <f>+'Alimentazione CE Costi'!J23</f>
        <v>22126</v>
      </c>
      <c r="G180" s="401">
        <f>+'Alimentazione CE Costi'!K23</f>
        <v>0</v>
      </c>
      <c r="H180" s="401">
        <f>+'Alimentazione CE Costi'!L23</f>
        <v>0</v>
      </c>
      <c r="I180" s="401">
        <f>+'Alimentazione CE Costi'!M23</f>
        <v>0</v>
      </c>
      <c r="J180" s="401">
        <f>+'Alimentazione CE Costi'!N23</f>
        <v>0</v>
      </c>
      <c r="K180" s="368"/>
      <c r="M180" s="368"/>
    </row>
    <row r="181" spans="1:13">
      <c r="A181" s="364"/>
      <c r="B181" s="385" t="s">
        <v>582</v>
      </c>
      <c r="C181" s="386" t="s">
        <v>1686</v>
      </c>
      <c r="D181" s="401">
        <f>+'Alimentazione CE Costi'!H24</f>
        <v>0</v>
      </c>
      <c r="E181" s="401">
        <f>+'Alimentazione CE Costi'!I24</f>
        <v>0</v>
      </c>
      <c r="F181" s="401">
        <f>+'Alimentazione CE Costi'!J24</f>
        <v>0</v>
      </c>
      <c r="G181" s="401">
        <f>+'Alimentazione CE Costi'!K24</f>
        <v>0</v>
      </c>
      <c r="H181" s="401">
        <f>+'Alimentazione CE Costi'!L24</f>
        <v>0</v>
      </c>
      <c r="I181" s="401">
        <f>+'Alimentazione CE Costi'!M24</f>
        <v>0</v>
      </c>
      <c r="J181" s="401">
        <f>+'Alimentazione CE Costi'!N24</f>
        <v>0</v>
      </c>
      <c r="K181" s="368"/>
      <c r="M181" s="368"/>
    </row>
    <row r="182" spans="1:13">
      <c r="A182" s="364"/>
      <c r="B182" s="385" t="s">
        <v>584</v>
      </c>
      <c r="C182" s="386" t="s">
        <v>1687</v>
      </c>
      <c r="D182" s="401">
        <f>+'Alimentazione CE Costi'!H25</f>
        <v>412392</v>
      </c>
      <c r="E182" s="401">
        <f>+'Alimentazione CE Costi'!I25</f>
        <v>40767</v>
      </c>
      <c r="F182" s="401">
        <f>+'Alimentazione CE Costi'!J25</f>
        <v>374185</v>
      </c>
      <c r="G182" s="401">
        <f>+'Alimentazione CE Costi'!K25</f>
        <v>15637</v>
      </c>
      <c r="H182" s="401">
        <f>+'Alimentazione CE Costi'!L25</f>
        <v>0</v>
      </c>
      <c r="I182" s="401">
        <f>+'Alimentazione CE Costi'!M25</f>
        <v>0</v>
      </c>
      <c r="J182" s="401">
        <f>+'Alimentazione CE Costi'!N25</f>
        <v>15637</v>
      </c>
      <c r="K182" s="368"/>
      <c r="M182" s="368"/>
    </row>
    <row r="183" spans="1:13" ht="22.5">
      <c r="A183" s="364" t="s">
        <v>1539</v>
      </c>
      <c r="B183" s="373" t="s">
        <v>586</v>
      </c>
      <c r="C183" s="374" t="s">
        <v>1688</v>
      </c>
      <c r="D183" s="375">
        <f t="shared" ref="D183:J183" si="34">SUM(D184:D191)</f>
        <v>5214021</v>
      </c>
      <c r="E183" s="375">
        <f t="shared" si="34"/>
        <v>13000</v>
      </c>
      <c r="F183" s="375">
        <f t="shared" si="34"/>
        <v>5214021</v>
      </c>
      <c r="G183" s="375">
        <f t="shared" si="34"/>
        <v>3069</v>
      </c>
      <c r="H183" s="375">
        <f t="shared" si="34"/>
        <v>0</v>
      </c>
      <c r="I183" s="375">
        <f t="shared" si="34"/>
        <v>0</v>
      </c>
      <c r="J183" s="375">
        <f t="shared" si="34"/>
        <v>3069</v>
      </c>
      <c r="K183" s="368"/>
      <c r="M183" s="368"/>
    </row>
    <row r="184" spans="1:13">
      <c r="A184" s="364" t="s">
        <v>1539</v>
      </c>
      <c r="B184" s="385" t="s">
        <v>587</v>
      </c>
      <c r="C184" s="386" t="s">
        <v>1689</v>
      </c>
      <c r="D184" s="401">
        <f>+'Alimentazione CE Costi'!H28+'Alimentazione CE Costi'!H29+'Alimentazione CE Costi'!H30</f>
        <v>3433556</v>
      </c>
      <c r="E184" s="401">
        <f>+'Alimentazione CE Costi'!I28+'Alimentazione CE Costi'!I29+'Alimentazione CE Costi'!I30</f>
        <v>13000</v>
      </c>
      <c r="F184" s="401">
        <f>+'Alimentazione CE Costi'!J28+'Alimentazione CE Costi'!J29+'Alimentazione CE Costi'!J30</f>
        <v>3433556</v>
      </c>
      <c r="G184" s="401">
        <f>+'Alimentazione CE Costi'!K28+'Alimentazione CE Costi'!K29+'Alimentazione CE Costi'!K30</f>
        <v>3069</v>
      </c>
      <c r="H184" s="401">
        <f>+'Alimentazione CE Costi'!L28+'Alimentazione CE Costi'!L29+'Alimentazione CE Costi'!L30</f>
        <v>0</v>
      </c>
      <c r="I184" s="401">
        <f>+'Alimentazione CE Costi'!M28+'Alimentazione CE Costi'!M29+'Alimentazione CE Costi'!M30</f>
        <v>0</v>
      </c>
      <c r="J184" s="401">
        <f>+'Alimentazione CE Costi'!N28+'Alimentazione CE Costi'!N29+'Alimentazione CE Costi'!N30</f>
        <v>3069</v>
      </c>
      <c r="K184" s="368"/>
      <c r="M184" s="368"/>
    </row>
    <row r="185" spans="1:13">
      <c r="A185" s="402"/>
      <c r="B185" s="403"/>
      <c r="C185" s="404"/>
      <c r="D185" s="405"/>
      <c r="E185" s="405"/>
      <c r="F185" s="405"/>
      <c r="G185" s="405"/>
      <c r="H185" s="405"/>
      <c r="I185" s="405"/>
      <c r="J185" s="405"/>
      <c r="K185" s="368"/>
      <c r="M185" s="368"/>
    </row>
    <row r="186" spans="1:13">
      <c r="A186" s="364" t="s">
        <v>1539</v>
      </c>
      <c r="B186" s="385" t="s">
        <v>588</v>
      </c>
      <c r="C186" s="386" t="s">
        <v>1690</v>
      </c>
      <c r="D186" s="401">
        <f>+'Alimentazione CE Costi'!H32+'Alimentazione CE Costi'!H33+'Alimentazione CE Costi'!H34</f>
        <v>1608894</v>
      </c>
      <c r="E186" s="401">
        <f>+'Alimentazione CE Costi'!I32+'Alimentazione CE Costi'!I33+'Alimentazione CE Costi'!I34</f>
        <v>0</v>
      </c>
      <c r="F186" s="401">
        <f>+'Alimentazione CE Costi'!J32+'Alimentazione CE Costi'!J33+'Alimentazione CE Costi'!J34</f>
        <v>1608894</v>
      </c>
      <c r="G186" s="401">
        <f>+'Alimentazione CE Costi'!K32+'Alimentazione CE Costi'!K33+'Alimentazione CE Costi'!K34</f>
        <v>0</v>
      </c>
      <c r="H186" s="401">
        <f>+'Alimentazione CE Costi'!L32+'Alimentazione CE Costi'!L33+'Alimentazione CE Costi'!L34</f>
        <v>0</v>
      </c>
      <c r="I186" s="401">
        <f>+'Alimentazione CE Costi'!M32+'Alimentazione CE Costi'!M33+'Alimentazione CE Costi'!M34</f>
        <v>0</v>
      </c>
      <c r="J186" s="401">
        <f>+'Alimentazione CE Costi'!N32+'Alimentazione CE Costi'!N33+'Alimentazione CE Costi'!N34</f>
        <v>0</v>
      </c>
      <c r="K186" s="368"/>
      <c r="M186" s="368"/>
    </row>
    <row r="187" spans="1:13">
      <c r="A187" s="364" t="s">
        <v>1539</v>
      </c>
      <c r="B187" s="385" t="s">
        <v>589</v>
      </c>
      <c r="C187" s="386" t="s">
        <v>1691</v>
      </c>
      <c r="D187" s="401">
        <f>+'Alimentazione CE Costi'!H35</f>
        <v>15775</v>
      </c>
      <c r="E187" s="401">
        <f>+'Alimentazione CE Costi'!I35</f>
        <v>0</v>
      </c>
      <c r="F187" s="401">
        <f>+'Alimentazione CE Costi'!J35</f>
        <v>15775</v>
      </c>
      <c r="G187" s="401">
        <f>+'Alimentazione CE Costi'!K35</f>
        <v>0</v>
      </c>
      <c r="H187" s="401">
        <f>+'Alimentazione CE Costi'!L35</f>
        <v>0</v>
      </c>
      <c r="I187" s="401">
        <f>+'Alimentazione CE Costi'!M35</f>
        <v>0</v>
      </c>
      <c r="J187" s="401">
        <f>+'Alimentazione CE Costi'!N35</f>
        <v>0</v>
      </c>
      <c r="K187" s="368"/>
      <c r="M187" s="368"/>
    </row>
    <row r="188" spans="1:13">
      <c r="A188" s="364" t="s">
        <v>1539</v>
      </c>
      <c r="B188" s="385" t="s">
        <v>590</v>
      </c>
      <c r="C188" s="386" t="s">
        <v>1692</v>
      </c>
      <c r="D188" s="401">
        <f>+'Alimentazione CE Costi'!H36</f>
        <v>14920</v>
      </c>
      <c r="E188" s="401">
        <f>+'Alimentazione CE Costi'!I36</f>
        <v>0</v>
      </c>
      <c r="F188" s="401">
        <f>+'Alimentazione CE Costi'!J36</f>
        <v>14920</v>
      </c>
      <c r="G188" s="401">
        <f>+'Alimentazione CE Costi'!K36</f>
        <v>0</v>
      </c>
      <c r="H188" s="401">
        <f>+'Alimentazione CE Costi'!L36</f>
        <v>0</v>
      </c>
      <c r="I188" s="401">
        <f>+'Alimentazione CE Costi'!M36</f>
        <v>0</v>
      </c>
      <c r="J188" s="401">
        <f>+'Alimentazione CE Costi'!N36</f>
        <v>0</v>
      </c>
      <c r="K188" s="368"/>
      <c r="M188" s="368"/>
    </row>
    <row r="189" spans="1:13">
      <c r="A189" s="364" t="s">
        <v>1539</v>
      </c>
      <c r="B189" s="385" t="s">
        <v>591</v>
      </c>
      <c r="C189" s="386" t="s">
        <v>1693</v>
      </c>
      <c r="D189" s="401">
        <f>+'Alimentazione CE Costi'!H37</f>
        <v>0</v>
      </c>
      <c r="E189" s="401">
        <f>+'Alimentazione CE Costi'!I37</f>
        <v>0</v>
      </c>
      <c r="F189" s="401">
        <f>+'Alimentazione CE Costi'!J37</f>
        <v>0</v>
      </c>
      <c r="G189" s="401">
        <f>+'Alimentazione CE Costi'!K37</f>
        <v>0</v>
      </c>
      <c r="H189" s="401">
        <f>+'Alimentazione CE Costi'!L37</f>
        <v>0</v>
      </c>
      <c r="I189" s="401">
        <f>+'Alimentazione CE Costi'!M37</f>
        <v>0</v>
      </c>
      <c r="J189" s="401">
        <f>+'Alimentazione CE Costi'!N37</f>
        <v>0</v>
      </c>
      <c r="K189" s="368"/>
      <c r="M189" s="368"/>
    </row>
    <row r="190" spans="1:13">
      <c r="A190" s="364" t="s">
        <v>1539</v>
      </c>
      <c r="B190" s="385" t="s">
        <v>592</v>
      </c>
      <c r="C190" s="386" t="s">
        <v>1694</v>
      </c>
      <c r="D190" s="401">
        <f>+'Alimentazione CE Costi'!H38</f>
        <v>0</v>
      </c>
      <c r="E190" s="401">
        <f>+'Alimentazione CE Costi'!I38</f>
        <v>0</v>
      </c>
      <c r="F190" s="401">
        <f>+'Alimentazione CE Costi'!J38</f>
        <v>0</v>
      </c>
      <c r="G190" s="401">
        <f>+'Alimentazione CE Costi'!K38</f>
        <v>0</v>
      </c>
      <c r="H190" s="401">
        <f>+'Alimentazione CE Costi'!L38</f>
        <v>0</v>
      </c>
      <c r="I190" s="401">
        <f>+'Alimentazione CE Costi'!M38</f>
        <v>0</v>
      </c>
      <c r="J190" s="401">
        <f>+'Alimentazione CE Costi'!N38</f>
        <v>0</v>
      </c>
      <c r="K190" s="368"/>
      <c r="M190" s="368"/>
    </row>
    <row r="191" spans="1:13">
      <c r="A191" s="364" t="s">
        <v>1539</v>
      </c>
      <c r="B191" s="385" t="s">
        <v>594</v>
      </c>
      <c r="C191" s="386" t="s">
        <v>1695</v>
      </c>
      <c r="D191" s="401">
        <f>+'Alimentazione CE Costi'!H39</f>
        <v>140876</v>
      </c>
      <c r="E191" s="401">
        <f>+'Alimentazione CE Costi'!I39</f>
        <v>0</v>
      </c>
      <c r="F191" s="401">
        <f>+'Alimentazione CE Costi'!J39</f>
        <v>140876</v>
      </c>
      <c r="G191" s="401">
        <f>+'Alimentazione CE Costi'!K39</f>
        <v>0</v>
      </c>
      <c r="H191" s="401">
        <f>+'Alimentazione CE Costi'!L39</f>
        <v>0</v>
      </c>
      <c r="I191" s="401">
        <f>+'Alimentazione CE Costi'!M39</f>
        <v>0</v>
      </c>
      <c r="J191" s="401">
        <f>+'Alimentazione CE Costi'!N39</f>
        <v>0</v>
      </c>
      <c r="K191" s="368"/>
      <c r="M191" s="368"/>
    </row>
    <row r="192" spans="1:13">
      <c r="A192" s="364"/>
      <c r="B192" s="370" t="s">
        <v>596</v>
      </c>
      <c r="C192" s="371" t="s">
        <v>1696</v>
      </c>
      <c r="D192" s="372">
        <f t="shared" ref="D192:J192" si="35">SUM(D193:D199)</f>
        <v>531549</v>
      </c>
      <c r="E192" s="372">
        <f t="shared" si="35"/>
        <v>149211</v>
      </c>
      <c r="F192" s="372">
        <f t="shared" si="35"/>
        <v>443152</v>
      </c>
      <c r="G192" s="372">
        <f t="shared" si="35"/>
        <v>50676</v>
      </c>
      <c r="H192" s="372">
        <f t="shared" si="35"/>
        <v>0</v>
      </c>
      <c r="I192" s="372">
        <f t="shared" si="35"/>
        <v>0</v>
      </c>
      <c r="J192" s="372">
        <f t="shared" si="35"/>
        <v>50676</v>
      </c>
      <c r="K192" s="368"/>
      <c r="M192" s="368"/>
    </row>
    <row r="193" spans="1:13">
      <c r="A193" s="364"/>
      <c r="B193" s="385" t="s">
        <v>598</v>
      </c>
      <c r="C193" s="386" t="s">
        <v>1697</v>
      </c>
      <c r="D193" s="378">
        <f>+'Alimentazione CE Costi'!H41</f>
        <v>4041</v>
      </c>
      <c r="E193" s="378">
        <f>+'Alimentazione CE Costi'!I41</f>
        <v>0</v>
      </c>
      <c r="F193" s="378">
        <f>+'Alimentazione CE Costi'!J41</f>
        <v>2980</v>
      </c>
      <c r="G193" s="378">
        <f>+'Alimentazione CE Costi'!K41</f>
        <v>0</v>
      </c>
      <c r="H193" s="378">
        <f>+'Alimentazione CE Costi'!L41</f>
        <v>0</v>
      </c>
      <c r="I193" s="378">
        <f>+'Alimentazione CE Costi'!M41</f>
        <v>0</v>
      </c>
      <c r="J193" s="378">
        <f>+'Alimentazione CE Costi'!N41</f>
        <v>0</v>
      </c>
      <c r="K193" s="368"/>
      <c r="M193" s="368"/>
    </row>
    <row r="194" spans="1:13" ht="22.5">
      <c r="A194" s="364"/>
      <c r="B194" s="385" t="s">
        <v>600</v>
      </c>
      <c r="C194" s="386" t="s">
        <v>1698</v>
      </c>
      <c r="D194" s="378">
        <f>+'Alimentazione CE Costi'!H42</f>
        <v>57664</v>
      </c>
      <c r="E194" s="378">
        <f>+'Alimentazione CE Costi'!I42</f>
        <v>10000</v>
      </c>
      <c r="F194" s="378">
        <f>+'Alimentazione CE Costi'!J42</f>
        <v>1000</v>
      </c>
      <c r="G194" s="378">
        <f>+'Alimentazione CE Costi'!K42</f>
        <v>0</v>
      </c>
      <c r="H194" s="378">
        <f>+'Alimentazione CE Costi'!L42</f>
        <v>0</v>
      </c>
      <c r="I194" s="378">
        <f>+'Alimentazione CE Costi'!M42</f>
        <v>0</v>
      </c>
      <c r="J194" s="378">
        <f>+'Alimentazione CE Costi'!N42</f>
        <v>0</v>
      </c>
      <c r="K194" s="368"/>
      <c r="M194" s="368"/>
    </row>
    <row r="195" spans="1:13">
      <c r="A195" s="364"/>
      <c r="B195" s="385" t="s">
        <v>602</v>
      </c>
      <c r="C195" s="386" t="s">
        <v>1699</v>
      </c>
      <c r="D195" s="378">
        <f>+'Alimentazione CE Costi'!H43</f>
        <v>4600</v>
      </c>
      <c r="E195" s="378">
        <f>+'Alimentazione CE Costi'!I43</f>
        <v>0</v>
      </c>
      <c r="F195" s="378">
        <f>+'Alimentazione CE Costi'!J43</f>
        <v>3393</v>
      </c>
      <c r="G195" s="378">
        <f>+'Alimentazione CE Costi'!K43</f>
        <v>0</v>
      </c>
      <c r="H195" s="378">
        <f>+'Alimentazione CE Costi'!L43</f>
        <v>0</v>
      </c>
      <c r="I195" s="378">
        <f>+'Alimentazione CE Costi'!M43</f>
        <v>0</v>
      </c>
      <c r="J195" s="378">
        <f>+'Alimentazione CE Costi'!N43</f>
        <v>0</v>
      </c>
      <c r="K195" s="368"/>
      <c r="M195" s="368"/>
    </row>
    <row r="196" spans="1:13">
      <c r="A196" s="364"/>
      <c r="B196" s="385" t="s">
        <v>604</v>
      </c>
      <c r="C196" s="386" t="s">
        <v>1700</v>
      </c>
      <c r="D196" s="378">
        <f>+ROUND(SUM('Alimentazione CE Costi'!H45:H47),2)</f>
        <v>102302</v>
      </c>
      <c r="E196" s="378">
        <f>+ROUND(SUM('Alimentazione CE Costi'!I45:I47),2)</f>
        <v>0</v>
      </c>
      <c r="F196" s="378">
        <f>+ROUND(SUM('Alimentazione CE Costi'!J45:J47),2)</f>
        <v>68647</v>
      </c>
      <c r="G196" s="378">
        <f>+ROUND(SUM('Alimentazione CE Costi'!K45:K47),2)</f>
        <v>0</v>
      </c>
      <c r="H196" s="378">
        <f>+ROUND(SUM('Alimentazione CE Costi'!L45:L47),2)</f>
        <v>0</v>
      </c>
      <c r="I196" s="378">
        <f>+ROUND(SUM('Alimentazione CE Costi'!M45:M47),2)</f>
        <v>0</v>
      </c>
      <c r="J196" s="378">
        <f>+ROUND(SUM('Alimentazione CE Costi'!N45:N47),2)</f>
        <v>0</v>
      </c>
      <c r="K196" s="368"/>
      <c r="M196" s="368"/>
    </row>
    <row r="197" spans="1:13">
      <c r="A197" s="364"/>
      <c r="B197" s="385" t="s">
        <v>609</v>
      </c>
      <c r="C197" s="386" t="s">
        <v>1701</v>
      </c>
      <c r="D197" s="378">
        <f>+ROUND(SUM('Alimentazione CE Costi'!H49:H50),2)</f>
        <v>18500</v>
      </c>
      <c r="E197" s="378">
        <f>+ROUND(SUM('Alimentazione CE Costi'!I49:I50),2)</f>
        <v>0</v>
      </c>
      <c r="F197" s="378">
        <f>+ROUND(SUM('Alimentazione CE Costi'!J49:J50),2)</f>
        <v>13644</v>
      </c>
      <c r="G197" s="378">
        <f>+ROUND(SUM('Alimentazione CE Costi'!K49:K50),2)</f>
        <v>0</v>
      </c>
      <c r="H197" s="378">
        <f>+ROUND(SUM('Alimentazione CE Costi'!L49:L50),2)</f>
        <v>0</v>
      </c>
      <c r="I197" s="378">
        <f>+ROUND(SUM('Alimentazione CE Costi'!M49:M50),2)</f>
        <v>0</v>
      </c>
      <c r="J197" s="378">
        <f>+ROUND(SUM('Alimentazione CE Costi'!N49:N50),2)</f>
        <v>0</v>
      </c>
      <c r="K197" s="368"/>
      <c r="M197" s="368"/>
    </row>
    <row r="198" spans="1:13">
      <c r="A198" s="364"/>
      <c r="B198" s="385" t="s">
        <v>613</v>
      </c>
      <c r="C198" s="386" t="s">
        <v>1702</v>
      </c>
      <c r="D198" s="378">
        <f>+ROUND('Alimentazione CE Costi'!H51,2)</f>
        <v>56724</v>
      </c>
      <c r="E198" s="378">
        <f>+ROUND('Alimentazione CE Costi'!I51,2)</f>
        <v>5673</v>
      </c>
      <c r="F198" s="378">
        <f>+ROUND('Alimentazione CE Costi'!J51,2)</f>
        <v>65770</v>
      </c>
      <c r="G198" s="378">
        <f>+ROUND('Alimentazione CE Costi'!K51,2)</f>
        <v>5673</v>
      </c>
      <c r="H198" s="378">
        <f>+ROUND('Alimentazione CE Costi'!L51,2)</f>
        <v>0</v>
      </c>
      <c r="I198" s="378">
        <f>+ROUND('Alimentazione CE Costi'!M51,2)</f>
        <v>0</v>
      </c>
      <c r="J198" s="378">
        <f>+ROUND('Alimentazione CE Costi'!N51,2)</f>
        <v>5673</v>
      </c>
      <c r="K198" s="368"/>
      <c r="M198" s="368"/>
    </row>
    <row r="199" spans="1:13" ht="22.5">
      <c r="A199" s="364" t="s">
        <v>1539</v>
      </c>
      <c r="B199" s="385" t="s">
        <v>615</v>
      </c>
      <c r="C199" s="386" t="s">
        <v>1703</v>
      </c>
      <c r="D199" s="378">
        <f>+ROUND(SUM('Alimentazione CE Costi'!H53:H58),2)</f>
        <v>287718</v>
      </c>
      <c r="E199" s="378">
        <f>+ROUND(SUM('Alimentazione CE Costi'!I53:I58),2)</f>
        <v>133538</v>
      </c>
      <c r="F199" s="378">
        <f>+ROUND(SUM('Alimentazione CE Costi'!J53:J58),2)</f>
        <v>287718</v>
      </c>
      <c r="G199" s="378">
        <f>+ROUND(SUM('Alimentazione CE Costi'!K53:K58),2)</f>
        <v>45003</v>
      </c>
      <c r="H199" s="378">
        <f>+ROUND(SUM('Alimentazione CE Costi'!L53:L58),2)</f>
        <v>0</v>
      </c>
      <c r="I199" s="378">
        <f>+ROUND(SUM('Alimentazione CE Costi'!M53:M58),2)</f>
        <v>0</v>
      </c>
      <c r="J199" s="378">
        <f>+ROUND(SUM('Alimentazione CE Costi'!N53:N58),2)</f>
        <v>45003</v>
      </c>
      <c r="K199" s="368"/>
      <c r="M199" s="368"/>
    </row>
    <row r="200" spans="1:13">
      <c r="A200" s="364"/>
      <c r="B200" s="365" t="s">
        <v>618</v>
      </c>
      <c r="C200" s="366" t="s">
        <v>1704</v>
      </c>
      <c r="D200" s="367">
        <f t="shared" ref="D200:J200" si="36">+D201+D331</f>
        <v>16048168</v>
      </c>
      <c r="E200" s="367">
        <f t="shared" si="36"/>
        <v>842375</v>
      </c>
      <c r="F200" s="367">
        <f t="shared" si="36"/>
        <v>13653820</v>
      </c>
      <c r="G200" s="367">
        <f t="shared" si="36"/>
        <v>235247</v>
      </c>
      <c r="H200" s="367">
        <f t="shared" si="36"/>
        <v>0</v>
      </c>
      <c r="I200" s="367">
        <f t="shared" si="36"/>
        <v>47992</v>
      </c>
      <c r="J200" s="367">
        <f t="shared" si="36"/>
        <v>187255</v>
      </c>
      <c r="K200" s="368"/>
      <c r="M200" s="368"/>
    </row>
    <row r="201" spans="1:13">
      <c r="A201" s="364"/>
      <c r="B201" s="370" t="s">
        <v>620</v>
      </c>
      <c r="C201" s="371" t="s">
        <v>1705</v>
      </c>
      <c r="D201" s="372">
        <f t="shared" ref="D201:J201" si="37">+D202+D210+D214+D233+D239+D244+D249+D259+D265+D272+D278+D283+D292+D300+D308+D322+D330</f>
        <v>6507041</v>
      </c>
      <c r="E201" s="372">
        <f t="shared" si="37"/>
        <v>296477</v>
      </c>
      <c r="F201" s="372">
        <f t="shared" si="37"/>
        <v>5861927</v>
      </c>
      <c r="G201" s="372">
        <f t="shared" si="37"/>
        <v>100381</v>
      </c>
      <c r="H201" s="372">
        <f t="shared" si="37"/>
        <v>0</v>
      </c>
      <c r="I201" s="372">
        <f t="shared" si="37"/>
        <v>47992</v>
      </c>
      <c r="J201" s="372">
        <f t="shared" si="37"/>
        <v>52389</v>
      </c>
      <c r="K201" s="368"/>
      <c r="M201" s="368"/>
    </row>
    <row r="202" spans="1:13">
      <c r="A202" s="364"/>
      <c r="B202" s="406" t="s">
        <v>622</v>
      </c>
      <c r="C202" s="407" t="s">
        <v>1706</v>
      </c>
      <c r="D202" s="375">
        <f t="shared" ref="D202:J202" si="38">+D203+D208+D209</f>
        <v>0</v>
      </c>
      <c r="E202" s="375">
        <f t="shared" si="38"/>
        <v>0</v>
      </c>
      <c r="F202" s="375">
        <f t="shared" si="38"/>
        <v>0</v>
      </c>
      <c r="G202" s="375">
        <f t="shared" si="38"/>
        <v>0</v>
      </c>
      <c r="H202" s="375">
        <f t="shared" si="38"/>
        <v>0</v>
      </c>
      <c r="I202" s="375">
        <f t="shared" si="38"/>
        <v>0</v>
      </c>
      <c r="J202" s="375">
        <f t="shared" si="38"/>
        <v>0</v>
      </c>
      <c r="K202" s="368"/>
      <c r="M202" s="368"/>
    </row>
    <row r="203" spans="1:13">
      <c r="A203" s="364"/>
      <c r="B203" s="392" t="s">
        <v>624</v>
      </c>
      <c r="C203" s="393" t="s">
        <v>1707</v>
      </c>
      <c r="D203" s="381">
        <f t="shared" ref="D203:J203" si="39">SUM(D204:D207)</f>
        <v>0</v>
      </c>
      <c r="E203" s="381">
        <f t="shared" si="39"/>
        <v>0</v>
      </c>
      <c r="F203" s="381">
        <f t="shared" si="39"/>
        <v>0</v>
      </c>
      <c r="G203" s="381">
        <f t="shared" si="39"/>
        <v>0</v>
      </c>
      <c r="H203" s="381">
        <f t="shared" si="39"/>
        <v>0</v>
      </c>
      <c r="I203" s="381">
        <f t="shared" si="39"/>
        <v>0</v>
      </c>
      <c r="J203" s="381">
        <f t="shared" si="39"/>
        <v>0</v>
      </c>
      <c r="K203" s="368"/>
      <c r="M203" s="368"/>
    </row>
    <row r="204" spans="1:13">
      <c r="A204" s="364"/>
      <c r="B204" s="385" t="s">
        <v>626</v>
      </c>
      <c r="C204" s="386" t="s">
        <v>1708</v>
      </c>
      <c r="D204" s="378">
        <f>+ROUND(SUM('Alimentazione CE Costi'!H64:H74),2)</f>
        <v>0</v>
      </c>
      <c r="E204" s="378">
        <f>+ROUND(SUM('Alimentazione CE Costi'!I64:I74),2)</f>
        <v>0</v>
      </c>
      <c r="F204" s="378">
        <f>+ROUND(SUM('Alimentazione CE Costi'!J64:J74),2)</f>
        <v>0</v>
      </c>
      <c r="G204" s="378">
        <f>+ROUND(SUM('Alimentazione CE Costi'!K64:K74),2)</f>
        <v>0</v>
      </c>
      <c r="H204" s="378">
        <f>+ROUND(SUM('Alimentazione CE Costi'!L64:L74),2)</f>
        <v>0</v>
      </c>
      <c r="I204" s="378">
        <f>+ROUND(SUM('Alimentazione CE Costi'!M64:M74),2)</f>
        <v>0</v>
      </c>
      <c r="J204" s="378">
        <f>+ROUND(SUM('Alimentazione CE Costi'!N64:N74),2)</f>
        <v>0</v>
      </c>
      <c r="K204" s="368"/>
      <c r="M204" s="368"/>
    </row>
    <row r="205" spans="1:13">
      <c r="A205" s="364"/>
      <c r="B205" s="385" t="s">
        <v>639</v>
      </c>
      <c r="C205" s="386" t="s">
        <v>1709</v>
      </c>
      <c r="D205" s="378">
        <f>+ROUND(SUM('Alimentazione CE Costi'!H76:H86),2)</f>
        <v>0</v>
      </c>
      <c r="E205" s="378">
        <f>+ROUND(SUM('Alimentazione CE Costi'!I76:I86),2)</f>
        <v>0</v>
      </c>
      <c r="F205" s="378">
        <f>+ROUND(SUM('Alimentazione CE Costi'!J76:J86),2)</f>
        <v>0</v>
      </c>
      <c r="G205" s="378">
        <f>+ROUND(SUM('Alimentazione CE Costi'!K76:K86),2)</f>
        <v>0</v>
      </c>
      <c r="H205" s="378">
        <f>+ROUND(SUM('Alimentazione CE Costi'!L76:L86),2)</f>
        <v>0</v>
      </c>
      <c r="I205" s="378">
        <f>+ROUND(SUM('Alimentazione CE Costi'!M76:M86),2)</f>
        <v>0</v>
      </c>
      <c r="J205" s="378">
        <f>+ROUND(SUM('Alimentazione CE Costi'!N76:N86),2)</f>
        <v>0</v>
      </c>
      <c r="K205" s="368"/>
      <c r="M205" s="368"/>
    </row>
    <row r="206" spans="1:13">
      <c r="A206" s="364"/>
      <c r="B206" s="385" t="s">
        <v>641</v>
      </c>
      <c r="C206" s="386" t="s">
        <v>1710</v>
      </c>
      <c r="D206" s="378">
        <f>+ROUND(SUM('Alimentazione CE Costi'!H88:H101),2)</f>
        <v>0</v>
      </c>
      <c r="E206" s="378">
        <f>+ROUND(SUM('Alimentazione CE Costi'!I88:I101),2)</f>
        <v>0</v>
      </c>
      <c r="F206" s="378">
        <f>+ROUND(SUM('Alimentazione CE Costi'!J88:J101),2)</f>
        <v>0</v>
      </c>
      <c r="G206" s="378">
        <f>+ROUND(SUM('Alimentazione CE Costi'!K88:K101),2)</f>
        <v>0</v>
      </c>
      <c r="H206" s="378">
        <f>+ROUND(SUM('Alimentazione CE Costi'!L88:L101),2)</f>
        <v>0</v>
      </c>
      <c r="I206" s="378">
        <f>+ROUND(SUM('Alimentazione CE Costi'!M88:M101),2)</f>
        <v>0</v>
      </c>
      <c r="J206" s="378">
        <f>+ROUND(SUM('Alimentazione CE Costi'!N88:N101),2)</f>
        <v>0</v>
      </c>
      <c r="K206" s="368"/>
      <c r="M206" s="368"/>
    </row>
    <row r="207" spans="1:13" ht="22.5">
      <c r="A207" s="364"/>
      <c r="B207" s="385" t="s">
        <v>657</v>
      </c>
      <c r="C207" s="386" t="s">
        <v>1711</v>
      </c>
      <c r="D207" s="378">
        <f>+ROUND(SUM('Alimentazione CE Costi'!H103:H110),2)</f>
        <v>0</v>
      </c>
      <c r="E207" s="378">
        <f>+ROUND(SUM('Alimentazione CE Costi'!I103:I110),2)</f>
        <v>0</v>
      </c>
      <c r="F207" s="378">
        <f>+ROUND(SUM('Alimentazione CE Costi'!J103:J110),2)</f>
        <v>0</v>
      </c>
      <c r="G207" s="378">
        <f>+ROUND(SUM('Alimentazione CE Costi'!K103:K110),2)</f>
        <v>0</v>
      </c>
      <c r="H207" s="378">
        <f>+ROUND(SUM('Alimentazione CE Costi'!L103:L110),2)</f>
        <v>0</v>
      </c>
      <c r="I207" s="378">
        <f>+ROUND(SUM('Alimentazione CE Costi'!M103:M110),2)</f>
        <v>0</v>
      </c>
      <c r="J207" s="378">
        <f>+ROUND(SUM('Alimentazione CE Costi'!N103:N110),2)</f>
        <v>0</v>
      </c>
      <c r="K207" s="368"/>
      <c r="M207" s="368"/>
    </row>
    <row r="208" spans="1:13" ht="22.5">
      <c r="A208" s="364" t="s">
        <v>1539</v>
      </c>
      <c r="B208" s="385" t="s">
        <v>661</v>
      </c>
      <c r="C208" s="386" t="s">
        <v>1712</v>
      </c>
      <c r="D208" s="378">
        <f>+'Alimentazione CE Costi'!H111</f>
        <v>0</v>
      </c>
      <c r="E208" s="378">
        <f>+'Alimentazione CE Costi'!I111</f>
        <v>0</v>
      </c>
      <c r="F208" s="378">
        <f>+'Alimentazione CE Costi'!J111</f>
        <v>0</v>
      </c>
      <c r="G208" s="378">
        <f>+'Alimentazione CE Costi'!K111</f>
        <v>0</v>
      </c>
      <c r="H208" s="378">
        <f>+'Alimentazione CE Costi'!L111</f>
        <v>0</v>
      </c>
      <c r="I208" s="378">
        <f>+'Alimentazione CE Costi'!M111</f>
        <v>0</v>
      </c>
      <c r="J208" s="378">
        <f>+'Alimentazione CE Costi'!N111</f>
        <v>0</v>
      </c>
      <c r="K208" s="368"/>
      <c r="M208" s="368"/>
    </row>
    <row r="209" spans="1:13" ht="22.5">
      <c r="A209" s="364" t="s">
        <v>1584</v>
      </c>
      <c r="B209" s="385" t="s">
        <v>663</v>
      </c>
      <c r="C209" s="386" t="s">
        <v>1713</v>
      </c>
      <c r="D209" s="378">
        <f>+'Alimentazione CE Costi'!H112</f>
        <v>0</v>
      </c>
      <c r="E209" s="378">
        <f>+'Alimentazione CE Costi'!I112</f>
        <v>0</v>
      </c>
      <c r="F209" s="378">
        <f>+'Alimentazione CE Costi'!J112</f>
        <v>0</v>
      </c>
      <c r="G209" s="378">
        <f>+'Alimentazione CE Costi'!K112</f>
        <v>0</v>
      </c>
      <c r="H209" s="378">
        <f>+'Alimentazione CE Costi'!L112</f>
        <v>0</v>
      </c>
      <c r="I209" s="378">
        <f>+'Alimentazione CE Costi'!M112</f>
        <v>0</v>
      </c>
      <c r="J209" s="378">
        <f>+'Alimentazione CE Costi'!N112</f>
        <v>0</v>
      </c>
      <c r="K209" s="368"/>
      <c r="M209" s="368"/>
    </row>
    <row r="210" spans="1:13">
      <c r="A210" s="364"/>
      <c r="B210" s="406" t="s">
        <v>665</v>
      </c>
      <c r="C210" s="407" t="s">
        <v>1714</v>
      </c>
      <c r="D210" s="375">
        <f t="shared" ref="D210:J210" si="40">+D211+D212+D213</f>
        <v>0</v>
      </c>
      <c r="E210" s="375">
        <f t="shared" si="40"/>
        <v>0</v>
      </c>
      <c r="F210" s="375">
        <f t="shared" si="40"/>
        <v>0</v>
      </c>
      <c r="G210" s="375">
        <f t="shared" si="40"/>
        <v>0</v>
      </c>
      <c r="H210" s="375">
        <f t="shared" si="40"/>
        <v>0</v>
      </c>
      <c r="I210" s="375">
        <f t="shared" si="40"/>
        <v>0</v>
      </c>
      <c r="J210" s="375">
        <f t="shared" si="40"/>
        <v>0</v>
      </c>
      <c r="K210" s="368"/>
      <c r="M210" s="368"/>
    </row>
    <row r="211" spans="1:13">
      <c r="A211" s="364"/>
      <c r="B211" s="385" t="s">
        <v>666</v>
      </c>
      <c r="C211" s="386" t="s">
        <v>1715</v>
      </c>
      <c r="D211" s="378">
        <f>+'Alimentazione CE Costi'!H115+'Alimentazione CE Costi'!H116</f>
        <v>0</v>
      </c>
      <c r="E211" s="378">
        <f>+'Alimentazione CE Costi'!I115+'Alimentazione CE Costi'!I116</f>
        <v>0</v>
      </c>
      <c r="F211" s="378">
        <f>+'Alimentazione CE Costi'!J115+'Alimentazione CE Costi'!J116</f>
        <v>0</v>
      </c>
      <c r="G211" s="378">
        <f>+'Alimentazione CE Costi'!K115+'Alimentazione CE Costi'!K116</f>
        <v>0</v>
      </c>
      <c r="H211" s="378">
        <f>+'Alimentazione CE Costi'!L115+'Alimentazione CE Costi'!L116</f>
        <v>0</v>
      </c>
      <c r="I211" s="378">
        <f>+'Alimentazione CE Costi'!M115+'Alimentazione CE Costi'!M116</f>
        <v>0</v>
      </c>
      <c r="J211" s="378">
        <f>+'Alimentazione CE Costi'!N115+'Alimentazione CE Costi'!N116</f>
        <v>0</v>
      </c>
      <c r="K211" s="368"/>
      <c r="M211" s="368"/>
    </row>
    <row r="212" spans="1:13" ht="22.5">
      <c r="A212" s="364" t="s">
        <v>1539</v>
      </c>
      <c r="B212" s="385" t="s">
        <v>670</v>
      </c>
      <c r="C212" s="386" t="s">
        <v>1716</v>
      </c>
      <c r="D212" s="378">
        <f>+'Alimentazione CE Costi'!H117</f>
        <v>0</v>
      </c>
      <c r="E212" s="378">
        <f>+'Alimentazione CE Costi'!I117</f>
        <v>0</v>
      </c>
      <c r="F212" s="378">
        <f>+'Alimentazione CE Costi'!J117</f>
        <v>0</v>
      </c>
      <c r="G212" s="378">
        <f>+'Alimentazione CE Costi'!K117</f>
        <v>0</v>
      </c>
      <c r="H212" s="378">
        <f>+'Alimentazione CE Costi'!L117</f>
        <v>0</v>
      </c>
      <c r="I212" s="378">
        <f>+'Alimentazione CE Costi'!M117</f>
        <v>0</v>
      </c>
      <c r="J212" s="378">
        <f>+'Alimentazione CE Costi'!N117</f>
        <v>0</v>
      </c>
      <c r="K212" s="368"/>
      <c r="M212" s="368"/>
    </row>
    <row r="213" spans="1:13">
      <c r="A213" s="384" t="s">
        <v>1584</v>
      </c>
      <c r="B213" s="385" t="s">
        <v>672</v>
      </c>
      <c r="C213" s="386" t="s">
        <v>1717</v>
      </c>
      <c r="D213" s="378">
        <f>+'Alimentazione CE Costi'!H118</f>
        <v>0</v>
      </c>
      <c r="E213" s="378">
        <f>+'Alimentazione CE Costi'!I118</f>
        <v>0</v>
      </c>
      <c r="F213" s="378">
        <f>+'Alimentazione CE Costi'!J118</f>
        <v>0</v>
      </c>
      <c r="G213" s="378">
        <f>+'Alimentazione CE Costi'!K118</f>
        <v>0</v>
      </c>
      <c r="H213" s="378">
        <f>+'Alimentazione CE Costi'!L118</f>
        <v>0</v>
      </c>
      <c r="I213" s="378">
        <f>+'Alimentazione CE Costi'!M118</f>
        <v>0</v>
      </c>
      <c r="J213" s="378">
        <f>+'Alimentazione CE Costi'!N118</f>
        <v>0</v>
      </c>
      <c r="K213" s="368"/>
      <c r="M213" s="368"/>
    </row>
    <row r="214" spans="1:13" ht="22.5">
      <c r="A214" s="384"/>
      <c r="B214" s="406" t="s">
        <v>674</v>
      </c>
      <c r="C214" s="407" t="s">
        <v>1718</v>
      </c>
      <c r="D214" s="375">
        <f t="shared" ref="D214:J214" si="41">+D215+D216+D217+D218+D219+D220+D221+D222+D231+D232</f>
        <v>406300</v>
      </c>
      <c r="E214" s="375">
        <f t="shared" si="41"/>
        <v>0</v>
      </c>
      <c r="F214" s="375">
        <f t="shared" si="41"/>
        <v>406300</v>
      </c>
      <c r="G214" s="375">
        <f t="shared" si="41"/>
        <v>0</v>
      </c>
      <c r="H214" s="375">
        <f t="shared" si="41"/>
        <v>0</v>
      </c>
      <c r="I214" s="375">
        <f t="shared" si="41"/>
        <v>0</v>
      </c>
      <c r="J214" s="375">
        <f t="shared" si="41"/>
        <v>0</v>
      </c>
      <c r="K214" s="368"/>
      <c r="M214" s="368"/>
    </row>
    <row r="215" spans="1:13" ht="22.5">
      <c r="A215" s="408" t="s">
        <v>1539</v>
      </c>
      <c r="B215" s="385" t="s">
        <v>676</v>
      </c>
      <c r="C215" s="386" t="s">
        <v>1719</v>
      </c>
      <c r="D215" s="378">
        <f>+'Alimentazione CE Costi'!H121+'Alimentazione CE Costi'!H122</f>
        <v>406300</v>
      </c>
      <c r="E215" s="378">
        <f>+'Alimentazione CE Costi'!I121+'Alimentazione CE Costi'!I122</f>
        <v>0</v>
      </c>
      <c r="F215" s="378">
        <f>+'Alimentazione CE Costi'!J121+'Alimentazione CE Costi'!J122</f>
        <v>406300</v>
      </c>
      <c r="G215" s="378">
        <f>+'Alimentazione CE Costi'!K121+'Alimentazione CE Costi'!K122</f>
        <v>0</v>
      </c>
      <c r="H215" s="378">
        <f>+'Alimentazione CE Costi'!L121+'Alimentazione CE Costi'!L122</f>
        <v>0</v>
      </c>
      <c r="I215" s="378">
        <f>+'Alimentazione CE Costi'!M121+'Alimentazione CE Costi'!M122</f>
        <v>0</v>
      </c>
      <c r="J215" s="378">
        <f>+'Alimentazione CE Costi'!N121+'Alimentazione CE Costi'!N122</f>
        <v>0</v>
      </c>
      <c r="K215" s="368"/>
      <c r="M215" s="368"/>
    </row>
    <row r="216" spans="1:13" ht="33.75">
      <c r="A216" s="408" t="s">
        <v>1539</v>
      </c>
      <c r="B216" s="385" t="s">
        <v>680</v>
      </c>
      <c r="C216" s="386" t="s">
        <v>1720</v>
      </c>
      <c r="D216" s="378">
        <f>+'Alimentazione CE Costi'!H123</f>
        <v>0</v>
      </c>
      <c r="E216" s="378">
        <f>+'Alimentazione CE Costi'!I123</f>
        <v>0</v>
      </c>
      <c r="F216" s="378">
        <f>+'Alimentazione CE Costi'!J123</f>
        <v>0</v>
      </c>
      <c r="G216" s="378">
        <f>+'Alimentazione CE Costi'!K123</f>
        <v>0</v>
      </c>
      <c r="H216" s="378">
        <f>+'Alimentazione CE Costi'!L123</f>
        <v>0</v>
      </c>
      <c r="I216" s="378">
        <f>+'Alimentazione CE Costi'!M123</f>
        <v>0</v>
      </c>
      <c r="J216" s="378">
        <f>+'Alimentazione CE Costi'!N123</f>
        <v>0</v>
      </c>
      <c r="K216" s="368"/>
      <c r="M216" s="368"/>
    </row>
    <row r="217" spans="1:13">
      <c r="A217" s="384"/>
      <c r="B217" s="385" t="s">
        <v>682</v>
      </c>
      <c r="C217" s="386" t="s">
        <v>1721</v>
      </c>
      <c r="D217" s="378">
        <f>+'Alimentazione CE Costi'!H124</f>
        <v>0</v>
      </c>
      <c r="E217" s="378">
        <f>+'Alimentazione CE Costi'!I124</f>
        <v>0</v>
      </c>
      <c r="F217" s="378">
        <f>+'Alimentazione CE Costi'!J124</f>
        <v>0</v>
      </c>
      <c r="G217" s="378">
        <f>+'Alimentazione CE Costi'!K124</f>
        <v>0</v>
      </c>
      <c r="H217" s="378">
        <f>+'Alimentazione CE Costi'!L124</f>
        <v>0</v>
      </c>
      <c r="I217" s="378">
        <f>+'Alimentazione CE Costi'!M124</f>
        <v>0</v>
      </c>
      <c r="J217" s="378">
        <f>+'Alimentazione CE Costi'!N124</f>
        <v>0</v>
      </c>
      <c r="K217" s="368"/>
      <c r="M217" s="368"/>
    </row>
    <row r="218" spans="1:13" ht="22.5">
      <c r="A218" s="384"/>
      <c r="B218" s="385" t="s">
        <v>684</v>
      </c>
      <c r="C218" s="386" t="s">
        <v>1722</v>
      </c>
      <c r="D218" s="378">
        <f>+'Alimentazione CE Costi'!H125</f>
        <v>0</v>
      </c>
      <c r="E218" s="378">
        <f>+'Alimentazione CE Costi'!I125</f>
        <v>0</v>
      </c>
      <c r="F218" s="378">
        <f>+'Alimentazione CE Costi'!J125</f>
        <v>0</v>
      </c>
      <c r="G218" s="378">
        <f>+'Alimentazione CE Costi'!K125</f>
        <v>0</v>
      </c>
      <c r="H218" s="378">
        <f>+'Alimentazione CE Costi'!L125</f>
        <v>0</v>
      </c>
      <c r="I218" s="378">
        <f>+'Alimentazione CE Costi'!M125</f>
        <v>0</v>
      </c>
      <c r="J218" s="378">
        <f>+'Alimentazione CE Costi'!N125</f>
        <v>0</v>
      </c>
      <c r="K218" s="368"/>
      <c r="M218" s="368"/>
    </row>
    <row r="219" spans="1:13">
      <c r="A219" s="384" t="s">
        <v>1584</v>
      </c>
      <c r="B219" s="385" t="s">
        <v>685</v>
      </c>
      <c r="C219" s="386" t="s">
        <v>1723</v>
      </c>
      <c r="D219" s="378">
        <f>+'Alimentazione CE Costi'!H127+'Alimentazione CE Costi'!H128</f>
        <v>0</v>
      </c>
      <c r="E219" s="378">
        <f>+'Alimentazione CE Costi'!I127+'Alimentazione CE Costi'!I128</f>
        <v>0</v>
      </c>
      <c r="F219" s="378">
        <f>+'Alimentazione CE Costi'!J127+'Alimentazione CE Costi'!J128</f>
        <v>0</v>
      </c>
      <c r="G219" s="378">
        <f>+'Alimentazione CE Costi'!K127+'Alimentazione CE Costi'!K128</f>
        <v>0</v>
      </c>
      <c r="H219" s="378">
        <f>+'Alimentazione CE Costi'!L127+'Alimentazione CE Costi'!L128</f>
        <v>0</v>
      </c>
      <c r="I219" s="378">
        <f>+'Alimentazione CE Costi'!M127+'Alimentazione CE Costi'!M128</f>
        <v>0</v>
      </c>
      <c r="J219" s="378">
        <f>+'Alimentazione CE Costi'!N127+'Alimentazione CE Costi'!N128</f>
        <v>0</v>
      </c>
      <c r="K219" s="368"/>
      <c r="M219" s="368"/>
    </row>
    <row r="220" spans="1:13" ht="22.5">
      <c r="A220" s="384" t="s">
        <v>1584</v>
      </c>
      <c r="B220" s="385" t="s">
        <v>689</v>
      </c>
      <c r="C220" s="386" t="s">
        <v>1724</v>
      </c>
      <c r="D220" s="378">
        <f>+'Alimentazione CE Costi'!H129</f>
        <v>0</v>
      </c>
      <c r="E220" s="378">
        <f>+'Alimentazione CE Costi'!I129</f>
        <v>0</v>
      </c>
      <c r="F220" s="378">
        <f>+'Alimentazione CE Costi'!J129</f>
        <v>0</v>
      </c>
      <c r="G220" s="378">
        <f>+'Alimentazione CE Costi'!K129</f>
        <v>0</v>
      </c>
      <c r="H220" s="378">
        <f>+'Alimentazione CE Costi'!L129</f>
        <v>0</v>
      </c>
      <c r="I220" s="378">
        <f>+'Alimentazione CE Costi'!M129</f>
        <v>0</v>
      </c>
      <c r="J220" s="378">
        <f>+'Alimentazione CE Costi'!N129</f>
        <v>0</v>
      </c>
      <c r="K220" s="368"/>
      <c r="M220" s="368"/>
    </row>
    <row r="221" spans="1:13">
      <c r="A221" s="384"/>
      <c r="B221" s="385" t="s">
        <v>691</v>
      </c>
      <c r="C221" s="386" t="s">
        <v>1725</v>
      </c>
      <c r="D221" s="378">
        <f>+ROUND(SUM('Alimentazione CE Costi'!H131:H137),2)</f>
        <v>0</v>
      </c>
      <c r="E221" s="378">
        <f>+ROUND(SUM('Alimentazione CE Costi'!I131:I137),2)</f>
        <v>0</v>
      </c>
      <c r="F221" s="378">
        <f>+ROUND(SUM('Alimentazione CE Costi'!J131:J137),2)</f>
        <v>0</v>
      </c>
      <c r="G221" s="378">
        <f>+ROUND(SUM('Alimentazione CE Costi'!K131:K137),2)</f>
        <v>0</v>
      </c>
      <c r="H221" s="378">
        <f>+ROUND(SUM('Alimentazione CE Costi'!L131:L137),2)</f>
        <v>0</v>
      </c>
      <c r="I221" s="378">
        <f>+ROUND(SUM('Alimentazione CE Costi'!M131:M137),2)</f>
        <v>0</v>
      </c>
      <c r="J221" s="378">
        <f>+ROUND(SUM('Alimentazione CE Costi'!N131:N137),2)</f>
        <v>0</v>
      </c>
      <c r="K221" s="368"/>
      <c r="M221" s="368"/>
    </row>
    <row r="222" spans="1:13">
      <c r="A222" s="384"/>
      <c r="B222" s="392" t="s">
        <v>695</v>
      </c>
      <c r="C222" s="393" t="s">
        <v>1726</v>
      </c>
      <c r="D222" s="381">
        <f t="shared" ref="D222:J222" si="42">SUM(D223:D230)</f>
        <v>0</v>
      </c>
      <c r="E222" s="381">
        <f t="shared" si="42"/>
        <v>0</v>
      </c>
      <c r="F222" s="381">
        <f t="shared" si="42"/>
        <v>0</v>
      </c>
      <c r="G222" s="381">
        <f t="shared" si="42"/>
        <v>0</v>
      </c>
      <c r="H222" s="381">
        <f t="shared" si="42"/>
        <v>0</v>
      </c>
      <c r="I222" s="381">
        <f t="shared" si="42"/>
        <v>0</v>
      </c>
      <c r="J222" s="381">
        <f t="shared" si="42"/>
        <v>0</v>
      </c>
      <c r="K222" s="368"/>
      <c r="M222" s="368"/>
    </row>
    <row r="223" spans="1:13" ht="22.5">
      <c r="A223" s="384"/>
      <c r="B223" s="376" t="s">
        <v>697</v>
      </c>
      <c r="C223" s="377" t="s">
        <v>1727</v>
      </c>
      <c r="D223" s="378">
        <f>+'Alimentazione CE Costi'!H139</f>
        <v>0</v>
      </c>
      <c r="E223" s="378">
        <f>+'Alimentazione CE Costi'!I139</f>
        <v>0</v>
      </c>
      <c r="F223" s="378">
        <f>+'Alimentazione CE Costi'!J139</f>
        <v>0</v>
      </c>
      <c r="G223" s="378">
        <f>+'Alimentazione CE Costi'!K139</f>
        <v>0</v>
      </c>
      <c r="H223" s="378">
        <f>+'Alimentazione CE Costi'!L139</f>
        <v>0</v>
      </c>
      <c r="I223" s="378">
        <f>+'Alimentazione CE Costi'!M139</f>
        <v>0</v>
      </c>
      <c r="J223" s="378">
        <f>+'Alimentazione CE Costi'!N139</f>
        <v>0</v>
      </c>
      <c r="K223" s="368"/>
      <c r="M223" s="368"/>
    </row>
    <row r="224" spans="1:13" ht="22.5">
      <c r="A224" s="384"/>
      <c r="B224" s="376" t="s">
        <v>699</v>
      </c>
      <c r="C224" s="377" t="s">
        <v>1728</v>
      </c>
      <c r="D224" s="378">
        <f>+'Alimentazione CE Costi'!H140</f>
        <v>0</v>
      </c>
      <c r="E224" s="378">
        <f>+'Alimentazione CE Costi'!I140</f>
        <v>0</v>
      </c>
      <c r="F224" s="378">
        <f>+'Alimentazione CE Costi'!J140</f>
        <v>0</v>
      </c>
      <c r="G224" s="378">
        <f>+'Alimentazione CE Costi'!K140</f>
        <v>0</v>
      </c>
      <c r="H224" s="378">
        <f>+'Alimentazione CE Costi'!L140</f>
        <v>0</v>
      </c>
      <c r="I224" s="378">
        <f>+'Alimentazione CE Costi'!M140</f>
        <v>0</v>
      </c>
      <c r="J224" s="378">
        <f>+'Alimentazione CE Costi'!N140</f>
        <v>0</v>
      </c>
      <c r="K224" s="368"/>
      <c r="M224" s="368"/>
    </row>
    <row r="225" spans="1:13" ht="22.5">
      <c r="A225" s="384"/>
      <c r="B225" s="376" t="s">
        <v>701</v>
      </c>
      <c r="C225" s="377" t="s">
        <v>1729</v>
      </c>
      <c r="D225" s="378">
        <f>+'Alimentazione CE Costi'!H141</f>
        <v>0</v>
      </c>
      <c r="E225" s="378">
        <f>+'Alimentazione CE Costi'!I141</f>
        <v>0</v>
      </c>
      <c r="F225" s="378">
        <f>+'Alimentazione CE Costi'!J141</f>
        <v>0</v>
      </c>
      <c r="G225" s="378">
        <f>+'Alimentazione CE Costi'!K141</f>
        <v>0</v>
      </c>
      <c r="H225" s="378">
        <f>+'Alimentazione CE Costi'!L141</f>
        <v>0</v>
      </c>
      <c r="I225" s="378">
        <f>+'Alimentazione CE Costi'!M141</f>
        <v>0</v>
      </c>
      <c r="J225" s="378">
        <f>+'Alimentazione CE Costi'!N141</f>
        <v>0</v>
      </c>
      <c r="K225" s="368"/>
      <c r="M225" s="368"/>
    </row>
    <row r="226" spans="1:13" ht="22.5">
      <c r="A226" s="384"/>
      <c r="B226" s="376" t="s">
        <v>703</v>
      </c>
      <c r="C226" s="377" t="s">
        <v>1730</v>
      </c>
      <c r="D226" s="378">
        <f>+'Alimentazione CE Costi'!H142</f>
        <v>0</v>
      </c>
      <c r="E226" s="378">
        <f>+'Alimentazione CE Costi'!I142</f>
        <v>0</v>
      </c>
      <c r="F226" s="378">
        <f>+'Alimentazione CE Costi'!J142</f>
        <v>0</v>
      </c>
      <c r="G226" s="378">
        <f>+'Alimentazione CE Costi'!K142</f>
        <v>0</v>
      </c>
      <c r="H226" s="378">
        <f>+'Alimentazione CE Costi'!L142</f>
        <v>0</v>
      </c>
      <c r="I226" s="378">
        <f>+'Alimentazione CE Costi'!M142</f>
        <v>0</v>
      </c>
      <c r="J226" s="378">
        <f>+'Alimentazione CE Costi'!N142</f>
        <v>0</v>
      </c>
      <c r="K226" s="368"/>
      <c r="M226" s="368"/>
    </row>
    <row r="227" spans="1:13" ht="22.5">
      <c r="A227" s="384"/>
      <c r="B227" s="376" t="s">
        <v>705</v>
      </c>
      <c r="C227" s="377" t="s">
        <v>1731</v>
      </c>
      <c r="D227" s="378">
        <f>+'Alimentazione CE Costi'!H143</f>
        <v>0</v>
      </c>
      <c r="E227" s="378">
        <f>+'Alimentazione CE Costi'!I143</f>
        <v>0</v>
      </c>
      <c r="F227" s="378">
        <f>+'Alimentazione CE Costi'!J143</f>
        <v>0</v>
      </c>
      <c r="G227" s="378">
        <f>+'Alimentazione CE Costi'!K143</f>
        <v>0</v>
      </c>
      <c r="H227" s="378">
        <f>+'Alimentazione CE Costi'!L143</f>
        <v>0</v>
      </c>
      <c r="I227" s="378">
        <f>+'Alimentazione CE Costi'!M143</f>
        <v>0</v>
      </c>
      <c r="J227" s="378">
        <f>+'Alimentazione CE Costi'!N143</f>
        <v>0</v>
      </c>
      <c r="K227" s="368"/>
      <c r="M227" s="368"/>
    </row>
    <row r="228" spans="1:13" ht="22.5">
      <c r="A228" s="384"/>
      <c r="B228" s="376" t="s">
        <v>707</v>
      </c>
      <c r="C228" s="377" t="s">
        <v>1732</v>
      </c>
      <c r="D228" s="378">
        <f>+'Alimentazione CE Costi'!H144</f>
        <v>0</v>
      </c>
      <c r="E228" s="378">
        <f>+'Alimentazione CE Costi'!I144</f>
        <v>0</v>
      </c>
      <c r="F228" s="378">
        <f>+'Alimentazione CE Costi'!J144</f>
        <v>0</v>
      </c>
      <c r="G228" s="378">
        <f>+'Alimentazione CE Costi'!K144</f>
        <v>0</v>
      </c>
      <c r="H228" s="378">
        <f>+'Alimentazione CE Costi'!L144</f>
        <v>0</v>
      </c>
      <c r="I228" s="378">
        <f>+'Alimentazione CE Costi'!M144</f>
        <v>0</v>
      </c>
      <c r="J228" s="378">
        <f>+'Alimentazione CE Costi'!N144</f>
        <v>0</v>
      </c>
      <c r="K228" s="368"/>
      <c r="M228" s="368"/>
    </row>
    <row r="229" spans="1:13" ht="22.5">
      <c r="A229" s="384"/>
      <c r="B229" s="376" t="s">
        <v>709</v>
      </c>
      <c r="C229" s="377" t="s">
        <v>1733</v>
      </c>
      <c r="D229" s="378">
        <f>+'Alimentazione CE Costi'!H145</f>
        <v>0</v>
      </c>
      <c r="E229" s="378">
        <f>+'Alimentazione CE Costi'!I145</f>
        <v>0</v>
      </c>
      <c r="F229" s="378">
        <f>+'Alimentazione CE Costi'!J145</f>
        <v>0</v>
      </c>
      <c r="G229" s="378">
        <f>+'Alimentazione CE Costi'!K145</f>
        <v>0</v>
      </c>
      <c r="H229" s="378">
        <f>+'Alimentazione CE Costi'!L145</f>
        <v>0</v>
      </c>
      <c r="I229" s="378">
        <f>+'Alimentazione CE Costi'!M145</f>
        <v>0</v>
      </c>
      <c r="J229" s="378">
        <f>+'Alimentazione CE Costi'!N145</f>
        <v>0</v>
      </c>
      <c r="K229" s="368"/>
      <c r="M229" s="368"/>
    </row>
    <row r="230" spans="1:13" ht="22.5">
      <c r="A230" s="384"/>
      <c r="B230" s="376" t="s">
        <v>711</v>
      </c>
      <c r="C230" s="377" t="s">
        <v>1734</v>
      </c>
      <c r="D230" s="378">
        <f>+'Alimentazione CE Costi'!H146</f>
        <v>0</v>
      </c>
      <c r="E230" s="378">
        <f>+'Alimentazione CE Costi'!I146</f>
        <v>0</v>
      </c>
      <c r="F230" s="378">
        <f>+'Alimentazione CE Costi'!J146</f>
        <v>0</v>
      </c>
      <c r="G230" s="378">
        <f>+'Alimentazione CE Costi'!K146</f>
        <v>0</v>
      </c>
      <c r="H230" s="378">
        <f>+'Alimentazione CE Costi'!L146</f>
        <v>0</v>
      </c>
      <c r="I230" s="378">
        <f>+'Alimentazione CE Costi'!M146</f>
        <v>0</v>
      </c>
      <c r="J230" s="378">
        <f>+'Alimentazione CE Costi'!N146</f>
        <v>0</v>
      </c>
      <c r="K230" s="368"/>
      <c r="M230" s="368"/>
    </row>
    <row r="231" spans="1:13" ht="22.5">
      <c r="A231" s="384"/>
      <c r="B231" s="385" t="s">
        <v>713</v>
      </c>
      <c r="C231" s="386" t="s">
        <v>1735</v>
      </c>
      <c r="D231" s="378">
        <f>+'Alimentazione CE Costi'!H147</f>
        <v>0</v>
      </c>
      <c r="E231" s="378">
        <f>+'Alimentazione CE Costi'!I147</f>
        <v>0</v>
      </c>
      <c r="F231" s="378">
        <f>+'Alimentazione CE Costi'!J147</f>
        <v>0</v>
      </c>
      <c r="G231" s="378">
        <f>+'Alimentazione CE Costi'!K147</f>
        <v>0</v>
      </c>
      <c r="H231" s="378">
        <f>+'Alimentazione CE Costi'!L147</f>
        <v>0</v>
      </c>
      <c r="I231" s="378">
        <f>+'Alimentazione CE Costi'!M147</f>
        <v>0</v>
      </c>
      <c r="J231" s="378">
        <f>+'Alimentazione CE Costi'!N147</f>
        <v>0</v>
      </c>
      <c r="K231" s="368"/>
      <c r="M231" s="368"/>
    </row>
    <row r="232" spans="1:13" ht="33.75">
      <c r="A232" s="384"/>
      <c r="B232" s="376" t="s">
        <v>715</v>
      </c>
      <c r="C232" s="377" t="s">
        <v>1736</v>
      </c>
      <c r="D232" s="378">
        <f>+'Alimentazione CE Costi'!H148</f>
        <v>0</v>
      </c>
      <c r="E232" s="378">
        <f>+'Alimentazione CE Costi'!I148</f>
        <v>0</v>
      </c>
      <c r="F232" s="378">
        <f>+'Alimentazione CE Costi'!J148</f>
        <v>0</v>
      </c>
      <c r="G232" s="378">
        <f>+'Alimentazione CE Costi'!K148</f>
        <v>0</v>
      </c>
      <c r="H232" s="378">
        <f>+'Alimentazione CE Costi'!L148</f>
        <v>0</v>
      </c>
      <c r="I232" s="378">
        <f>+'Alimentazione CE Costi'!M148</f>
        <v>0</v>
      </c>
      <c r="J232" s="378">
        <f>+'Alimentazione CE Costi'!N148</f>
        <v>0</v>
      </c>
      <c r="K232" s="368"/>
      <c r="M232" s="368"/>
    </row>
    <row r="233" spans="1:13" ht="22.5">
      <c r="A233" s="364"/>
      <c r="B233" s="406" t="s">
        <v>717</v>
      </c>
      <c r="C233" s="407" t="s">
        <v>1737</v>
      </c>
      <c r="D233" s="375">
        <f t="shared" ref="D233:J233" si="43">SUM(D234:D238)</f>
        <v>0</v>
      </c>
      <c r="E233" s="375">
        <f t="shared" si="43"/>
        <v>0</v>
      </c>
      <c r="F233" s="375">
        <f t="shared" si="43"/>
        <v>0</v>
      </c>
      <c r="G233" s="375">
        <f t="shared" si="43"/>
        <v>0</v>
      </c>
      <c r="H233" s="375">
        <f t="shared" si="43"/>
        <v>0</v>
      </c>
      <c r="I233" s="375">
        <f t="shared" si="43"/>
        <v>0</v>
      </c>
      <c r="J233" s="375">
        <f t="shared" si="43"/>
        <v>0</v>
      </c>
      <c r="K233" s="368"/>
      <c r="M233" s="368"/>
    </row>
    <row r="234" spans="1:13" ht="22.5">
      <c r="A234" s="364" t="s">
        <v>1539</v>
      </c>
      <c r="B234" s="385" t="s">
        <v>718</v>
      </c>
      <c r="C234" s="386" t="s">
        <v>1738</v>
      </c>
      <c r="D234" s="378">
        <f>+'Alimentazione CE Costi'!H150</f>
        <v>0</v>
      </c>
      <c r="E234" s="378">
        <f>+'Alimentazione CE Costi'!I150</f>
        <v>0</v>
      </c>
      <c r="F234" s="378">
        <f>+'Alimentazione CE Costi'!J150</f>
        <v>0</v>
      </c>
      <c r="G234" s="378">
        <f>+'Alimentazione CE Costi'!K150</f>
        <v>0</v>
      </c>
      <c r="H234" s="378">
        <f>+'Alimentazione CE Costi'!L150</f>
        <v>0</v>
      </c>
      <c r="I234" s="378">
        <f>+'Alimentazione CE Costi'!M150</f>
        <v>0</v>
      </c>
      <c r="J234" s="378">
        <f>+'Alimentazione CE Costi'!N150</f>
        <v>0</v>
      </c>
      <c r="K234" s="368"/>
      <c r="M234" s="368"/>
    </row>
    <row r="235" spans="1:13">
      <c r="A235" s="390"/>
      <c r="B235" s="385" t="s">
        <v>719</v>
      </c>
      <c r="C235" s="386" t="s">
        <v>1739</v>
      </c>
      <c r="D235" s="378">
        <f>+'Alimentazione CE Costi'!H151</f>
        <v>0</v>
      </c>
      <c r="E235" s="378">
        <f>+'Alimentazione CE Costi'!I151</f>
        <v>0</v>
      </c>
      <c r="F235" s="378">
        <f>+'Alimentazione CE Costi'!J151</f>
        <v>0</v>
      </c>
      <c r="G235" s="378">
        <f>+'Alimentazione CE Costi'!K151</f>
        <v>0</v>
      </c>
      <c r="H235" s="378">
        <f>+'Alimentazione CE Costi'!L151</f>
        <v>0</v>
      </c>
      <c r="I235" s="378">
        <f>+'Alimentazione CE Costi'!M151</f>
        <v>0</v>
      </c>
      <c r="J235" s="378">
        <f>+'Alimentazione CE Costi'!N151</f>
        <v>0</v>
      </c>
      <c r="K235" s="368"/>
      <c r="M235" s="368"/>
    </row>
    <row r="236" spans="1:13" ht="22.5">
      <c r="A236" s="390" t="s">
        <v>1588</v>
      </c>
      <c r="B236" s="385" t="s">
        <v>721</v>
      </c>
      <c r="C236" s="386" t="s">
        <v>1740</v>
      </c>
      <c r="D236" s="378">
        <f>+'Alimentazione CE Costi'!H152</f>
        <v>0</v>
      </c>
      <c r="E236" s="378">
        <f>+'Alimentazione CE Costi'!I152</f>
        <v>0</v>
      </c>
      <c r="F236" s="378">
        <f>+'Alimentazione CE Costi'!J152</f>
        <v>0</v>
      </c>
      <c r="G236" s="378">
        <f>+'Alimentazione CE Costi'!K152</f>
        <v>0</v>
      </c>
      <c r="H236" s="378">
        <f>+'Alimentazione CE Costi'!L152</f>
        <v>0</v>
      </c>
      <c r="I236" s="378">
        <f>+'Alimentazione CE Costi'!M152</f>
        <v>0</v>
      </c>
      <c r="J236" s="378">
        <f>+'Alimentazione CE Costi'!N152</f>
        <v>0</v>
      </c>
      <c r="K236" s="368"/>
      <c r="M236" s="368"/>
    </row>
    <row r="237" spans="1:13">
      <c r="A237" s="390"/>
      <c r="B237" s="385" t="s">
        <v>723</v>
      </c>
      <c r="C237" s="386" t="s">
        <v>1741</v>
      </c>
      <c r="D237" s="378">
        <f>+'Alimentazione CE Costi'!H154+'Alimentazione CE Costi'!H155</f>
        <v>0</v>
      </c>
      <c r="E237" s="378">
        <f>+'Alimentazione CE Costi'!I154+'Alimentazione CE Costi'!I155</f>
        <v>0</v>
      </c>
      <c r="F237" s="378">
        <f>+'Alimentazione CE Costi'!J154+'Alimentazione CE Costi'!J155</f>
        <v>0</v>
      </c>
      <c r="G237" s="378">
        <f>+'Alimentazione CE Costi'!K154+'Alimentazione CE Costi'!K155</f>
        <v>0</v>
      </c>
      <c r="H237" s="378">
        <f>+'Alimentazione CE Costi'!L154+'Alimentazione CE Costi'!L155</f>
        <v>0</v>
      </c>
      <c r="I237" s="378">
        <f>+'Alimentazione CE Costi'!M154+'Alimentazione CE Costi'!M155</f>
        <v>0</v>
      </c>
      <c r="J237" s="378">
        <f>+'Alimentazione CE Costi'!N154+'Alimentazione CE Costi'!N155</f>
        <v>0</v>
      </c>
      <c r="K237" s="368"/>
      <c r="M237" s="368"/>
    </row>
    <row r="238" spans="1:13">
      <c r="A238" s="390"/>
      <c r="B238" s="385" t="s">
        <v>727</v>
      </c>
      <c r="C238" s="386" t="s">
        <v>1742</v>
      </c>
      <c r="D238" s="378">
        <f>+'Alimentazione CE Costi'!H157+'Alimentazione CE Costi'!H158</f>
        <v>0</v>
      </c>
      <c r="E238" s="378">
        <f>+'Alimentazione CE Costi'!I157+'Alimentazione CE Costi'!I158</f>
        <v>0</v>
      </c>
      <c r="F238" s="378">
        <f>+'Alimentazione CE Costi'!J157+'Alimentazione CE Costi'!J158</f>
        <v>0</v>
      </c>
      <c r="G238" s="378">
        <f>+'Alimentazione CE Costi'!K157+'Alimentazione CE Costi'!K158</f>
        <v>0</v>
      </c>
      <c r="H238" s="378">
        <f>+'Alimentazione CE Costi'!L157+'Alimentazione CE Costi'!L158</f>
        <v>0</v>
      </c>
      <c r="I238" s="378">
        <f>+'Alimentazione CE Costi'!M157+'Alimentazione CE Costi'!M158</f>
        <v>0</v>
      </c>
      <c r="J238" s="378">
        <f>+'Alimentazione CE Costi'!N157+'Alimentazione CE Costi'!N158</f>
        <v>0</v>
      </c>
      <c r="K238" s="368"/>
      <c r="M238" s="368"/>
    </row>
    <row r="239" spans="1:13" ht="22.5">
      <c r="A239" s="364"/>
      <c r="B239" s="406" t="s">
        <v>729</v>
      </c>
      <c r="C239" s="407" t="s">
        <v>1743</v>
      </c>
      <c r="D239" s="375">
        <f t="shared" ref="D239:J239" si="44">SUM(D240:D243)</f>
        <v>0</v>
      </c>
      <c r="E239" s="375">
        <f t="shared" si="44"/>
        <v>0</v>
      </c>
      <c r="F239" s="375">
        <f t="shared" si="44"/>
        <v>0</v>
      </c>
      <c r="G239" s="375">
        <f t="shared" si="44"/>
        <v>0</v>
      </c>
      <c r="H239" s="375">
        <f t="shared" si="44"/>
        <v>0</v>
      </c>
      <c r="I239" s="375">
        <f t="shared" si="44"/>
        <v>0</v>
      </c>
      <c r="J239" s="375">
        <f t="shared" si="44"/>
        <v>0</v>
      </c>
      <c r="K239" s="368"/>
      <c r="M239" s="368"/>
    </row>
    <row r="240" spans="1:13" ht="22.5">
      <c r="A240" s="364" t="s">
        <v>1539</v>
      </c>
      <c r="B240" s="385" t="s">
        <v>731</v>
      </c>
      <c r="C240" s="386" t="s">
        <v>1744</v>
      </c>
      <c r="D240" s="378">
        <f>+'Alimentazione CE Costi'!H160</f>
        <v>0</v>
      </c>
      <c r="E240" s="378">
        <f>+'Alimentazione CE Costi'!I160</f>
        <v>0</v>
      </c>
      <c r="F240" s="378">
        <f>+'Alimentazione CE Costi'!J160</f>
        <v>0</v>
      </c>
      <c r="G240" s="378">
        <f>+'Alimentazione CE Costi'!K160</f>
        <v>0</v>
      </c>
      <c r="H240" s="378">
        <f>+'Alimentazione CE Costi'!L160</f>
        <v>0</v>
      </c>
      <c r="I240" s="378">
        <f>+'Alimentazione CE Costi'!M160</f>
        <v>0</v>
      </c>
      <c r="J240" s="378">
        <f>+'Alimentazione CE Costi'!N160</f>
        <v>0</v>
      </c>
      <c r="K240" s="368"/>
      <c r="M240" s="368"/>
    </row>
    <row r="241" spans="1:13">
      <c r="A241" s="364"/>
      <c r="B241" s="385" t="s">
        <v>732</v>
      </c>
      <c r="C241" s="386" t="s">
        <v>1745</v>
      </c>
      <c r="D241" s="378">
        <f>+'Alimentazione CE Costi'!H161</f>
        <v>0</v>
      </c>
      <c r="E241" s="378">
        <f>+'Alimentazione CE Costi'!I161</f>
        <v>0</v>
      </c>
      <c r="F241" s="378">
        <f>+'Alimentazione CE Costi'!J161</f>
        <v>0</v>
      </c>
      <c r="G241" s="378">
        <f>+'Alimentazione CE Costi'!K161</f>
        <v>0</v>
      </c>
      <c r="H241" s="378">
        <f>+'Alimentazione CE Costi'!L161</f>
        <v>0</v>
      </c>
      <c r="I241" s="378">
        <f>+'Alimentazione CE Costi'!M161</f>
        <v>0</v>
      </c>
      <c r="J241" s="378">
        <f>+'Alimentazione CE Costi'!N161</f>
        <v>0</v>
      </c>
      <c r="K241" s="368"/>
      <c r="M241" s="368"/>
    </row>
    <row r="242" spans="1:13">
      <c r="A242" s="384" t="s">
        <v>1584</v>
      </c>
      <c r="B242" s="385" t="s">
        <v>733</v>
      </c>
      <c r="C242" s="386" t="s">
        <v>1746</v>
      </c>
      <c r="D242" s="378">
        <f>+'Alimentazione CE Costi'!H162</f>
        <v>0</v>
      </c>
      <c r="E242" s="378">
        <f>+'Alimentazione CE Costi'!I162</f>
        <v>0</v>
      </c>
      <c r="F242" s="378">
        <f>+'Alimentazione CE Costi'!J162</f>
        <v>0</v>
      </c>
      <c r="G242" s="378">
        <f>+'Alimentazione CE Costi'!K162</f>
        <v>0</v>
      </c>
      <c r="H242" s="378">
        <f>+'Alimentazione CE Costi'!L162</f>
        <v>0</v>
      </c>
      <c r="I242" s="378">
        <f>+'Alimentazione CE Costi'!M162</f>
        <v>0</v>
      </c>
      <c r="J242" s="378">
        <f>+'Alimentazione CE Costi'!N162</f>
        <v>0</v>
      </c>
      <c r="K242" s="368"/>
      <c r="M242" s="368"/>
    </row>
    <row r="243" spans="1:13">
      <c r="A243" s="384"/>
      <c r="B243" s="385" t="s">
        <v>735</v>
      </c>
      <c r="C243" s="386" t="s">
        <v>1747</v>
      </c>
      <c r="D243" s="378">
        <f>+'Alimentazione CE Costi'!H164+'Alimentazione CE Costi'!H165+'Alimentazione CE Costi'!H166+'Alimentazione CE Costi'!H167</f>
        <v>0</v>
      </c>
      <c r="E243" s="378">
        <f>+'Alimentazione CE Costi'!I164+'Alimentazione CE Costi'!I165+'Alimentazione CE Costi'!I166+'Alimentazione CE Costi'!I167</f>
        <v>0</v>
      </c>
      <c r="F243" s="378">
        <f>+'Alimentazione CE Costi'!J164+'Alimentazione CE Costi'!J165+'Alimentazione CE Costi'!J166+'Alimentazione CE Costi'!J167</f>
        <v>0</v>
      </c>
      <c r="G243" s="378">
        <f>+'Alimentazione CE Costi'!K164+'Alimentazione CE Costi'!K165+'Alimentazione CE Costi'!K166+'Alimentazione CE Costi'!K167</f>
        <v>0</v>
      </c>
      <c r="H243" s="378">
        <f>+'Alimentazione CE Costi'!L164+'Alimentazione CE Costi'!L165+'Alimentazione CE Costi'!L166+'Alimentazione CE Costi'!L167</f>
        <v>0</v>
      </c>
      <c r="I243" s="378">
        <f>+'Alimentazione CE Costi'!M164+'Alimentazione CE Costi'!M165+'Alimentazione CE Costi'!M166+'Alimentazione CE Costi'!M167</f>
        <v>0</v>
      </c>
      <c r="J243" s="378">
        <f>+'Alimentazione CE Costi'!N164+'Alimentazione CE Costi'!N165+'Alimentazione CE Costi'!N166+'Alimentazione CE Costi'!N167</f>
        <v>0</v>
      </c>
      <c r="K243" s="368"/>
      <c r="M243" s="368"/>
    </row>
    <row r="244" spans="1:13" ht="22.5">
      <c r="A244" s="384"/>
      <c r="B244" s="406" t="s">
        <v>1748</v>
      </c>
      <c r="C244" s="407" t="s">
        <v>1749</v>
      </c>
      <c r="D244" s="375">
        <f t="shared" ref="D244:J244" si="45">SUM(D245:D248)</f>
        <v>0</v>
      </c>
      <c r="E244" s="375">
        <f t="shared" si="45"/>
        <v>0</v>
      </c>
      <c r="F244" s="375">
        <f t="shared" si="45"/>
        <v>0</v>
      </c>
      <c r="G244" s="375">
        <f t="shared" si="45"/>
        <v>0</v>
      </c>
      <c r="H244" s="375">
        <f t="shared" si="45"/>
        <v>0</v>
      </c>
      <c r="I244" s="375">
        <f t="shared" si="45"/>
        <v>0</v>
      </c>
      <c r="J244" s="375">
        <f t="shared" si="45"/>
        <v>0</v>
      </c>
      <c r="K244" s="368"/>
      <c r="M244" s="368"/>
    </row>
    <row r="245" spans="1:13" ht="22.5">
      <c r="A245" s="384" t="s">
        <v>1539</v>
      </c>
      <c r="B245" s="385" t="s">
        <v>741</v>
      </c>
      <c r="C245" s="386" t="s">
        <v>1750</v>
      </c>
      <c r="D245" s="378">
        <f>+'Alimentazione CE Costi'!H169</f>
        <v>0</v>
      </c>
      <c r="E245" s="378">
        <f>+'Alimentazione CE Costi'!I169</f>
        <v>0</v>
      </c>
      <c r="F245" s="378">
        <f>+'Alimentazione CE Costi'!J169</f>
        <v>0</v>
      </c>
      <c r="G245" s="378">
        <f>+'Alimentazione CE Costi'!K169</f>
        <v>0</v>
      </c>
      <c r="H245" s="378">
        <f>+'Alimentazione CE Costi'!L169</f>
        <v>0</v>
      </c>
      <c r="I245" s="378">
        <f>+'Alimentazione CE Costi'!M169</f>
        <v>0</v>
      </c>
      <c r="J245" s="378">
        <f>+'Alimentazione CE Costi'!N169</f>
        <v>0</v>
      </c>
      <c r="K245" s="368"/>
      <c r="M245" s="368"/>
    </row>
    <row r="246" spans="1:13">
      <c r="A246" s="384"/>
      <c r="B246" s="385" t="s">
        <v>742</v>
      </c>
      <c r="C246" s="386" t="s">
        <v>1751</v>
      </c>
      <c r="D246" s="378">
        <f>+'Alimentazione CE Costi'!H170</f>
        <v>0</v>
      </c>
      <c r="E246" s="378">
        <f>+'Alimentazione CE Costi'!I170</f>
        <v>0</v>
      </c>
      <c r="F246" s="378">
        <f>+'Alimentazione CE Costi'!J170</f>
        <v>0</v>
      </c>
      <c r="G246" s="378">
        <f>+'Alimentazione CE Costi'!K170</f>
        <v>0</v>
      </c>
      <c r="H246" s="378">
        <f>+'Alimentazione CE Costi'!L170</f>
        <v>0</v>
      </c>
      <c r="I246" s="378">
        <f>+'Alimentazione CE Costi'!M170</f>
        <v>0</v>
      </c>
      <c r="J246" s="378">
        <f>+'Alimentazione CE Costi'!N170</f>
        <v>0</v>
      </c>
      <c r="K246" s="368"/>
      <c r="M246" s="368"/>
    </row>
    <row r="247" spans="1:13">
      <c r="A247" s="384" t="s">
        <v>1584</v>
      </c>
      <c r="B247" s="385" t="s">
        <v>743</v>
      </c>
      <c r="C247" s="386" t="s">
        <v>1752</v>
      </c>
      <c r="D247" s="378">
        <f>+'Alimentazione CE Costi'!H171</f>
        <v>0</v>
      </c>
      <c r="E247" s="378">
        <f>+'Alimentazione CE Costi'!I171</f>
        <v>0</v>
      </c>
      <c r="F247" s="378">
        <f>+'Alimentazione CE Costi'!J171</f>
        <v>0</v>
      </c>
      <c r="G247" s="378">
        <f>+'Alimentazione CE Costi'!K171</f>
        <v>0</v>
      </c>
      <c r="H247" s="378">
        <f>+'Alimentazione CE Costi'!L171</f>
        <v>0</v>
      </c>
      <c r="I247" s="378">
        <f>+'Alimentazione CE Costi'!M171</f>
        <v>0</v>
      </c>
      <c r="J247" s="378">
        <f>+'Alimentazione CE Costi'!N171</f>
        <v>0</v>
      </c>
      <c r="K247" s="368"/>
      <c r="M247" s="368"/>
    </row>
    <row r="248" spans="1:13">
      <c r="A248" s="384"/>
      <c r="B248" s="385" t="s">
        <v>744</v>
      </c>
      <c r="C248" s="386" t="s">
        <v>1753</v>
      </c>
      <c r="D248" s="378">
        <f>+'Alimentazione CE Costi'!H173+'Alimentazione CE Costi'!H174</f>
        <v>0</v>
      </c>
      <c r="E248" s="378">
        <f>+'Alimentazione CE Costi'!I173+'Alimentazione CE Costi'!I174</f>
        <v>0</v>
      </c>
      <c r="F248" s="378">
        <f>+'Alimentazione CE Costi'!J173+'Alimentazione CE Costi'!J174</f>
        <v>0</v>
      </c>
      <c r="G248" s="378">
        <f>+'Alimentazione CE Costi'!K173+'Alimentazione CE Costi'!K174</f>
        <v>0</v>
      </c>
      <c r="H248" s="378">
        <f>+'Alimentazione CE Costi'!L173+'Alimentazione CE Costi'!L174</f>
        <v>0</v>
      </c>
      <c r="I248" s="378">
        <f>+'Alimentazione CE Costi'!M173+'Alimentazione CE Costi'!M174</f>
        <v>0</v>
      </c>
      <c r="J248" s="378">
        <f>+'Alimentazione CE Costi'!N173+'Alimentazione CE Costi'!N174</f>
        <v>0</v>
      </c>
      <c r="K248" s="368"/>
      <c r="M248" s="368"/>
    </row>
    <row r="249" spans="1:13" ht="22.5">
      <c r="A249" s="384"/>
      <c r="B249" s="406" t="s">
        <v>748</v>
      </c>
      <c r="C249" s="407" t="s">
        <v>1754</v>
      </c>
      <c r="D249" s="375">
        <f t="shared" ref="D249:J249" si="46">SUM(D250:D253,D258)</f>
        <v>0</v>
      </c>
      <c r="E249" s="375">
        <f t="shared" si="46"/>
        <v>0</v>
      </c>
      <c r="F249" s="375">
        <f t="shared" si="46"/>
        <v>0</v>
      </c>
      <c r="G249" s="375">
        <f t="shared" si="46"/>
        <v>0</v>
      </c>
      <c r="H249" s="375">
        <f t="shared" si="46"/>
        <v>0</v>
      </c>
      <c r="I249" s="375">
        <f t="shared" si="46"/>
        <v>0</v>
      </c>
      <c r="J249" s="375">
        <f t="shared" si="46"/>
        <v>0</v>
      </c>
      <c r="K249" s="368"/>
      <c r="M249" s="368"/>
    </row>
    <row r="250" spans="1:13" ht="22.5">
      <c r="A250" s="384" t="s">
        <v>1539</v>
      </c>
      <c r="B250" s="385" t="s">
        <v>749</v>
      </c>
      <c r="C250" s="386" t="s">
        <v>1755</v>
      </c>
      <c r="D250" s="378">
        <f>+'Alimentazione CE Costi'!H178+'Alimentazione CE Costi'!H177</f>
        <v>0</v>
      </c>
      <c r="E250" s="378">
        <f>+'Alimentazione CE Costi'!I178+'Alimentazione CE Costi'!I177</f>
        <v>0</v>
      </c>
      <c r="F250" s="378">
        <f>+'Alimentazione CE Costi'!J178+'Alimentazione CE Costi'!J177</f>
        <v>0</v>
      </c>
      <c r="G250" s="378">
        <f>+'Alimentazione CE Costi'!K178+'Alimentazione CE Costi'!K177</f>
        <v>0</v>
      </c>
      <c r="H250" s="378">
        <f>+'Alimentazione CE Costi'!L178+'Alimentazione CE Costi'!L177</f>
        <v>0</v>
      </c>
      <c r="I250" s="378">
        <f>+'Alimentazione CE Costi'!M178+'Alimentazione CE Costi'!M177</f>
        <v>0</v>
      </c>
      <c r="J250" s="378">
        <f>+'Alimentazione CE Costi'!N178+'Alimentazione CE Costi'!N177</f>
        <v>0</v>
      </c>
      <c r="K250" s="368"/>
      <c r="M250" s="368"/>
    </row>
    <row r="251" spans="1:13">
      <c r="A251" s="384"/>
      <c r="B251" s="385" t="s">
        <v>752</v>
      </c>
      <c r="C251" s="386" t="s">
        <v>1756</v>
      </c>
      <c r="D251" s="378">
        <f>+'Alimentazione CE Costi'!H179</f>
        <v>0</v>
      </c>
      <c r="E251" s="378">
        <f>+'Alimentazione CE Costi'!I179</f>
        <v>0</v>
      </c>
      <c r="F251" s="378">
        <f>+'Alimentazione CE Costi'!J179</f>
        <v>0</v>
      </c>
      <c r="G251" s="378">
        <f>+'Alimentazione CE Costi'!K179</f>
        <v>0</v>
      </c>
      <c r="H251" s="378">
        <f>+'Alimentazione CE Costi'!L179</f>
        <v>0</v>
      </c>
      <c r="I251" s="378">
        <f>+'Alimentazione CE Costi'!M179</f>
        <v>0</v>
      </c>
      <c r="J251" s="378">
        <f>+'Alimentazione CE Costi'!N179</f>
        <v>0</v>
      </c>
      <c r="K251" s="368"/>
      <c r="M251" s="368"/>
    </row>
    <row r="252" spans="1:13">
      <c r="A252" s="384" t="s">
        <v>1584</v>
      </c>
      <c r="B252" s="385" t="s">
        <v>753</v>
      </c>
      <c r="C252" s="386" t="s">
        <v>1757</v>
      </c>
      <c r="D252" s="378">
        <f>+'Alimentazione CE Costi'!H181+'Alimentazione CE Costi'!H182</f>
        <v>0</v>
      </c>
      <c r="E252" s="378">
        <f>+'Alimentazione CE Costi'!I181+'Alimentazione CE Costi'!I182</f>
        <v>0</v>
      </c>
      <c r="F252" s="378">
        <f>+'Alimentazione CE Costi'!J181+'Alimentazione CE Costi'!J182</f>
        <v>0</v>
      </c>
      <c r="G252" s="378">
        <f>+'Alimentazione CE Costi'!K181+'Alimentazione CE Costi'!K182</f>
        <v>0</v>
      </c>
      <c r="H252" s="378">
        <f>+'Alimentazione CE Costi'!L181+'Alimentazione CE Costi'!L182</f>
        <v>0</v>
      </c>
      <c r="I252" s="378">
        <f>+'Alimentazione CE Costi'!M181+'Alimentazione CE Costi'!M182</f>
        <v>0</v>
      </c>
      <c r="J252" s="378">
        <f>+'Alimentazione CE Costi'!N181+'Alimentazione CE Costi'!N182</f>
        <v>0</v>
      </c>
      <c r="K252" s="368"/>
      <c r="M252" s="368"/>
    </row>
    <row r="253" spans="1:13">
      <c r="A253" s="384"/>
      <c r="B253" s="392" t="s">
        <v>756</v>
      </c>
      <c r="C253" s="393" t="s">
        <v>1758</v>
      </c>
      <c r="D253" s="381">
        <f t="shared" ref="D253:J253" si="47">SUM(D254:D257)</f>
        <v>0</v>
      </c>
      <c r="E253" s="381">
        <f t="shared" si="47"/>
        <v>0</v>
      </c>
      <c r="F253" s="381">
        <f t="shared" si="47"/>
        <v>0</v>
      </c>
      <c r="G253" s="381">
        <f t="shared" si="47"/>
        <v>0</v>
      </c>
      <c r="H253" s="381">
        <f t="shared" si="47"/>
        <v>0</v>
      </c>
      <c r="I253" s="381">
        <f t="shared" si="47"/>
        <v>0</v>
      </c>
      <c r="J253" s="381">
        <f t="shared" si="47"/>
        <v>0</v>
      </c>
      <c r="K253" s="368"/>
      <c r="M253" s="368"/>
    </row>
    <row r="254" spans="1:13" ht="22.5">
      <c r="A254" s="384"/>
      <c r="B254" s="376" t="s">
        <v>758</v>
      </c>
      <c r="C254" s="377" t="s">
        <v>1759</v>
      </c>
      <c r="D254" s="378">
        <f>+'Alimentazione CE Costi'!H184</f>
        <v>0</v>
      </c>
      <c r="E254" s="378">
        <f>+'Alimentazione CE Costi'!I184</f>
        <v>0</v>
      </c>
      <c r="F254" s="378">
        <f>+'Alimentazione CE Costi'!J184</f>
        <v>0</v>
      </c>
      <c r="G254" s="378">
        <f>+'Alimentazione CE Costi'!K184</f>
        <v>0</v>
      </c>
      <c r="H254" s="378">
        <f>+'Alimentazione CE Costi'!L184</f>
        <v>0</v>
      </c>
      <c r="I254" s="378">
        <f>+'Alimentazione CE Costi'!M184</f>
        <v>0</v>
      </c>
      <c r="J254" s="378">
        <f>+'Alimentazione CE Costi'!N184</f>
        <v>0</v>
      </c>
      <c r="K254" s="368"/>
      <c r="M254" s="368"/>
    </row>
    <row r="255" spans="1:13" ht="22.5">
      <c r="A255" s="384"/>
      <c r="B255" s="376" t="s">
        <v>760</v>
      </c>
      <c r="C255" s="377" t="s">
        <v>1760</v>
      </c>
      <c r="D255" s="378">
        <f>+'Alimentazione CE Costi'!H185</f>
        <v>0</v>
      </c>
      <c r="E255" s="378">
        <f>+'Alimentazione CE Costi'!I185</f>
        <v>0</v>
      </c>
      <c r="F255" s="378">
        <f>+'Alimentazione CE Costi'!J185</f>
        <v>0</v>
      </c>
      <c r="G255" s="378">
        <f>+'Alimentazione CE Costi'!K185</f>
        <v>0</v>
      </c>
      <c r="H255" s="378">
        <f>+'Alimentazione CE Costi'!L185</f>
        <v>0</v>
      </c>
      <c r="I255" s="378">
        <f>+'Alimentazione CE Costi'!M185</f>
        <v>0</v>
      </c>
      <c r="J255" s="378">
        <f>+'Alimentazione CE Costi'!N185</f>
        <v>0</v>
      </c>
      <c r="K255" s="368"/>
      <c r="M255" s="368"/>
    </row>
    <row r="256" spans="1:13" ht="22.5">
      <c r="A256" s="384"/>
      <c r="B256" s="376" t="s">
        <v>762</v>
      </c>
      <c r="C256" s="377" t="s">
        <v>1761</v>
      </c>
      <c r="D256" s="378">
        <f>+'Alimentazione CE Costi'!H186</f>
        <v>0</v>
      </c>
      <c r="E256" s="378">
        <f>+'Alimentazione CE Costi'!I186</f>
        <v>0</v>
      </c>
      <c r="F256" s="378">
        <f>+'Alimentazione CE Costi'!J186</f>
        <v>0</v>
      </c>
      <c r="G256" s="378">
        <f>+'Alimentazione CE Costi'!K186</f>
        <v>0</v>
      </c>
      <c r="H256" s="378">
        <f>+'Alimentazione CE Costi'!L186</f>
        <v>0</v>
      </c>
      <c r="I256" s="378">
        <f>+'Alimentazione CE Costi'!M186</f>
        <v>0</v>
      </c>
      <c r="J256" s="378">
        <f>+'Alimentazione CE Costi'!N186</f>
        <v>0</v>
      </c>
      <c r="K256" s="368"/>
      <c r="M256" s="368"/>
    </row>
    <row r="257" spans="1:13" ht="22.5">
      <c r="A257" s="384"/>
      <c r="B257" s="376" t="s">
        <v>764</v>
      </c>
      <c r="C257" s="377" t="s">
        <v>1762</v>
      </c>
      <c r="D257" s="378">
        <f>+'Alimentazione CE Costi'!H187</f>
        <v>0</v>
      </c>
      <c r="E257" s="378">
        <f>+'Alimentazione CE Costi'!I187</f>
        <v>0</v>
      </c>
      <c r="F257" s="378">
        <f>+'Alimentazione CE Costi'!J187</f>
        <v>0</v>
      </c>
      <c r="G257" s="378">
        <f>+'Alimentazione CE Costi'!K187</f>
        <v>0</v>
      </c>
      <c r="H257" s="378">
        <f>+'Alimentazione CE Costi'!L187</f>
        <v>0</v>
      </c>
      <c r="I257" s="378">
        <f>+'Alimentazione CE Costi'!M187</f>
        <v>0</v>
      </c>
      <c r="J257" s="378">
        <f>+'Alimentazione CE Costi'!N187</f>
        <v>0</v>
      </c>
      <c r="K257" s="368"/>
      <c r="M257" s="368"/>
    </row>
    <row r="258" spans="1:13" ht="22.5">
      <c r="A258" s="384"/>
      <c r="B258" s="385" t="s">
        <v>765</v>
      </c>
      <c r="C258" s="386" t="s">
        <v>1763</v>
      </c>
      <c r="D258" s="378">
        <f>+'Alimentazione CE Costi'!H188</f>
        <v>0</v>
      </c>
      <c r="E258" s="378">
        <f>+'Alimentazione CE Costi'!I188</f>
        <v>0</v>
      </c>
      <c r="F258" s="378">
        <f>+'Alimentazione CE Costi'!J188</f>
        <v>0</v>
      </c>
      <c r="G258" s="378">
        <f>+'Alimentazione CE Costi'!K188</f>
        <v>0</v>
      </c>
      <c r="H258" s="378">
        <f>+'Alimentazione CE Costi'!L188</f>
        <v>0</v>
      </c>
      <c r="I258" s="378">
        <f>+'Alimentazione CE Costi'!M188</f>
        <v>0</v>
      </c>
      <c r="J258" s="378">
        <f>+'Alimentazione CE Costi'!N188</f>
        <v>0</v>
      </c>
      <c r="K258" s="368"/>
      <c r="M258" s="368"/>
    </row>
    <row r="259" spans="1:13" ht="22.5">
      <c r="A259" s="384"/>
      <c r="B259" s="406" t="s">
        <v>767</v>
      </c>
      <c r="C259" s="407" t="s">
        <v>1764</v>
      </c>
      <c r="D259" s="375">
        <f t="shared" ref="D259:J259" si="48">SUM(D260:D264)</f>
        <v>0</v>
      </c>
      <c r="E259" s="375">
        <f t="shared" si="48"/>
        <v>0</v>
      </c>
      <c r="F259" s="375">
        <f t="shared" si="48"/>
        <v>0</v>
      </c>
      <c r="G259" s="375">
        <f t="shared" si="48"/>
        <v>0</v>
      </c>
      <c r="H259" s="375">
        <f t="shared" si="48"/>
        <v>0</v>
      </c>
      <c r="I259" s="375">
        <f t="shared" si="48"/>
        <v>0</v>
      </c>
      <c r="J259" s="375">
        <f t="shared" si="48"/>
        <v>0</v>
      </c>
      <c r="K259" s="368"/>
      <c r="M259" s="368"/>
    </row>
    <row r="260" spans="1:13" ht="22.5">
      <c r="A260" s="384" t="s">
        <v>1539</v>
      </c>
      <c r="B260" s="385" t="s">
        <v>768</v>
      </c>
      <c r="C260" s="386" t="s">
        <v>1765</v>
      </c>
      <c r="D260" s="378">
        <f>+'Alimentazione CE Costi'!H190</f>
        <v>0</v>
      </c>
      <c r="E260" s="378">
        <f>+'Alimentazione CE Costi'!I190</f>
        <v>0</v>
      </c>
      <c r="F260" s="378">
        <f>+'Alimentazione CE Costi'!J190</f>
        <v>0</v>
      </c>
      <c r="G260" s="378">
        <f>+'Alimentazione CE Costi'!K190</f>
        <v>0</v>
      </c>
      <c r="H260" s="378">
        <f>+'Alimentazione CE Costi'!L190</f>
        <v>0</v>
      </c>
      <c r="I260" s="378">
        <f>+'Alimentazione CE Costi'!M190</f>
        <v>0</v>
      </c>
      <c r="J260" s="378">
        <f>+'Alimentazione CE Costi'!N190</f>
        <v>0</v>
      </c>
      <c r="K260" s="368"/>
      <c r="M260" s="368"/>
    </row>
    <row r="261" spans="1:13">
      <c r="A261" s="364"/>
      <c r="B261" s="385" t="s">
        <v>769</v>
      </c>
      <c r="C261" s="386" t="s">
        <v>1766</v>
      </c>
      <c r="D261" s="378">
        <f>+'Alimentazione CE Costi'!H191</f>
        <v>0</v>
      </c>
      <c r="E261" s="378">
        <f>+'Alimentazione CE Costi'!I191</f>
        <v>0</v>
      </c>
      <c r="F261" s="378">
        <f>+'Alimentazione CE Costi'!J191</f>
        <v>0</v>
      </c>
      <c r="G261" s="378">
        <f>+'Alimentazione CE Costi'!K191</f>
        <v>0</v>
      </c>
      <c r="H261" s="378">
        <f>+'Alimentazione CE Costi'!L191</f>
        <v>0</v>
      </c>
      <c r="I261" s="378">
        <f>+'Alimentazione CE Costi'!M191</f>
        <v>0</v>
      </c>
      <c r="J261" s="378">
        <f>+'Alimentazione CE Costi'!N191</f>
        <v>0</v>
      </c>
      <c r="K261" s="368"/>
      <c r="M261" s="368"/>
    </row>
    <row r="262" spans="1:13" ht="22.5">
      <c r="A262" s="364" t="s">
        <v>1588</v>
      </c>
      <c r="B262" s="385" t="s">
        <v>771</v>
      </c>
      <c r="C262" s="386" t="s">
        <v>1767</v>
      </c>
      <c r="D262" s="378">
        <f>+'Alimentazione CE Costi'!H192</f>
        <v>0</v>
      </c>
      <c r="E262" s="378">
        <f>+'Alimentazione CE Costi'!I192</f>
        <v>0</v>
      </c>
      <c r="F262" s="378">
        <f>+'Alimentazione CE Costi'!J192</f>
        <v>0</v>
      </c>
      <c r="G262" s="378">
        <f>+'Alimentazione CE Costi'!K192</f>
        <v>0</v>
      </c>
      <c r="H262" s="378">
        <f>+'Alimentazione CE Costi'!L192</f>
        <v>0</v>
      </c>
      <c r="I262" s="378">
        <f>+'Alimentazione CE Costi'!M192</f>
        <v>0</v>
      </c>
      <c r="J262" s="378">
        <f>+'Alimentazione CE Costi'!N192</f>
        <v>0</v>
      </c>
      <c r="K262" s="368"/>
      <c r="M262" s="368"/>
    </row>
    <row r="263" spans="1:13">
      <c r="A263" s="364"/>
      <c r="B263" s="385" t="s">
        <v>772</v>
      </c>
      <c r="C263" s="386" t="s">
        <v>1768</v>
      </c>
      <c r="D263" s="378">
        <f>+'Alimentazione CE Costi'!H193</f>
        <v>0</v>
      </c>
      <c r="E263" s="378">
        <f>+'Alimentazione CE Costi'!I193</f>
        <v>0</v>
      </c>
      <c r="F263" s="378">
        <f>+'Alimentazione CE Costi'!J193</f>
        <v>0</v>
      </c>
      <c r="G263" s="378">
        <f>+'Alimentazione CE Costi'!K193</f>
        <v>0</v>
      </c>
      <c r="H263" s="378">
        <f>+'Alimentazione CE Costi'!L193</f>
        <v>0</v>
      </c>
      <c r="I263" s="378">
        <f>+'Alimentazione CE Costi'!M193</f>
        <v>0</v>
      </c>
      <c r="J263" s="378">
        <f>+'Alimentazione CE Costi'!N193</f>
        <v>0</v>
      </c>
      <c r="K263" s="368"/>
      <c r="M263" s="368"/>
    </row>
    <row r="264" spans="1:13">
      <c r="A264" s="390"/>
      <c r="B264" s="385" t="s">
        <v>773</v>
      </c>
      <c r="C264" s="386" t="s">
        <v>1769</v>
      </c>
      <c r="D264" s="378">
        <f>+'Alimentazione CE Costi'!H194</f>
        <v>0</v>
      </c>
      <c r="E264" s="378">
        <f>+'Alimentazione CE Costi'!I194</f>
        <v>0</v>
      </c>
      <c r="F264" s="378">
        <f>+'Alimentazione CE Costi'!J194</f>
        <v>0</v>
      </c>
      <c r="G264" s="378">
        <f>+'Alimentazione CE Costi'!K194</f>
        <v>0</v>
      </c>
      <c r="H264" s="378">
        <f>+'Alimentazione CE Costi'!L194</f>
        <v>0</v>
      </c>
      <c r="I264" s="378">
        <f>+'Alimentazione CE Costi'!M194</f>
        <v>0</v>
      </c>
      <c r="J264" s="378">
        <f>+'Alimentazione CE Costi'!N194</f>
        <v>0</v>
      </c>
      <c r="K264" s="368"/>
      <c r="M264" s="368"/>
    </row>
    <row r="265" spans="1:13" ht="22.5">
      <c r="A265" s="364"/>
      <c r="B265" s="406" t="s">
        <v>775</v>
      </c>
      <c r="C265" s="407" t="s">
        <v>1770</v>
      </c>
      <c r="D265" s="375">
        <f t="shared" ref="D265:J265" si="49">SUM(D266:D271)</f>
        <v>0</v>
      </c>
      <c r="E265" s="375">
        <f t="shared" si="49"/>
        <v>0</v>
      </c>
      <c r="F265" s="375">
        <f t="shared" si="49"/>
        <v>0</v>
      </c>
      <c r="G265" s="375">
        <f t="shared" si="49"/>
        <v>0</v>
      </c>
      <c r="H265" s="375">
        <f t="shared" si="49"/>
        <v>0</v>
      </c>
      <c r="I265" s="375">
        <f t="shared" si="49"/>
        <v>0</v>
      </c>
      <c r="J265" s="375">
        <f t="shared" si="49"/>
        <v>0</v>
      </c>
      <c r="K265" s="368"/>
      <c r="M265" s="368"/>
    </row>
    <row r="266" spans="1:13" ht="22.5">
      <c r="A266" s="364" t="s">
        <v>1539</v>
      </c>
      <c r="B266" s="385" t="s">
        <v>776</v>
      </c>
      <c r="C266" s="386" t="s">
        <v>1771</v>
      </c>
      <c r="D266" s="378">
        <f>+'Alimentazione CE Costi'!H197+'Alimentazione CE Costi'!H198</f>
        <v>0</v>
      </c>
      <c r="E266" s="378">
        <f>+'Alimentazione CE Costi'!I197+'Alimentazione CE Costi'!I198</f>
        <v>0</v>
      </c>
      <c r="F266" s="378">
        <f>+'Alimentazione CE Costi'!J197+'Alimentazione CE Costi'!J198</f>
        <v>0</v>
      </c>
      <c r="G266" s="378">
        <f>+'Alimentazione CE Costi'!K197+'Alimentazione CE Costi'!K198</f>
        <v>0</v>
      </c>
      <c r="H266" s="378">
        <f>+'Alimentazione CE Costi'!L197+'Alimentazione CE Costi'!L198</f>
        <v>0</v>
      </c>
      <c r="I266" s="378">
        <f>+'Alimentazione CE Costi'!M197+'Alimentazione CE Costi'!M198</f>
        <v>0</v>
      </c>
      <c r="J266" s="378">
        <f>+'Alimentazione CE Costi'!N197+'Alimentazione CE Costi'!N198</f>
        <v>0</v>
      </c>
      <c r="K266" s="368"/>
      <c r="M266" s="368"/>
    </row>
    <row r="267" spans="1:13">
      <c r="A267" s="364"/>
      <c r="B267" s="385" t="s">
        <v>779</v>
      </c>
      <c r="C267" s="386" t="s">
        <v>1772</v>
      </c>
      <c r="D267" s="378">
        <f>+'Alimentazione CE Costi'!H199</f>
        <v>0</v>
      </c>
      <c r="E267" s="378">
        <f>+'Alimentazione CE Costi'!I199</f>
        <v>0</v>
      </c>
      <c r="F267" s="378">
        <f>+'Alimentazione CE Costi'!J199</f>
        <v>0</v>
      </c>
      <c r="G267" s="378">
        <f>+'Alimentazione CE Costi'!K199</f>
        <v>0</v>
      </c>
      <c r="H267" s="378">
        <f>+'Alimentazione CE Costi'!L199</f>
        <v>0</v>
      </c>
      <c r="I267" s="378">
        <f>+'Alimentazione CE Costi'!M199</f>
        <v>0</v>
      </c>
      <c r="J267" s="378">
        <f>+'Alimentazione CE Costi'!N199</f>
        <v>0</v>
      </c>
      <c r="K267" s="368"/>
      <c r="M267" s="368"/>
    </row>
    <row r="268" spans="1:13">
      <c r="A268" s="364" t="s">
        <v>1584</v>
      </c>
      <c r="B268" s="385" t="s">
        <v>780</v>
      </c>
      <c r="C268" s="386" t="s">
        <v>1773</v>
      </c>
      <c r="D268" s="378">
        <f>+'Alimentazione CE Costi'!H200</f>
        <v>0</v>
      </c>
      <c r="E268" s="378">
        <f>+'Alimentazione CE Costi'!I200</f>
        <v>0</v>
      </c>
      <c r="F268" s="378">
        <f>+'Alimentazione CE Costi'!J200</f>
        <v>0</v>
      </c>
      <c r="G268" s="378">
        <f>+'Alimentazione CE Costi'!K200</f>
        <v>0</v>
      </c>
      <c r="H268" s="378">
        <f>+'Alimentazione CE Costi'!L200</f>
        <v>0</v>
      </c>
      <c r="I268" s="378">
        <f>+'Alimentazione CE Costi'!M200</f>
        <v>0</v>
      </c>
      <c r="J268" s="378">
        <f>+'Alimentazione CE Costi'!N200</f>
        <v>0</v>
      </c>
      <c r="K268" s="368"/>
      <c r="M268" s="368"/>
    </row>
    <row r="269" spans="1:13">
      <c r="A269" s="364"/>
      <c r="B269" s="385" t="s">
        <v>781</v>
      </c>
      <c r="C269" s="386" t="s">
        <v>1774</v>
      </c>
      <c r="D269" s="378">
        <f>+'Alimentazione CE Costi'!H202+'Alimentazione CE Costi'!H203</f>
        <v>0</v>
      </c>
      <c r="E269" s="378">
        <f>+'Alimentazione CE Costi'!I202+'Alimentazione CE Costi'!I203</f>
        <v>0</v>
      </c>
      <c r="F269" s="378">
        <f>+'Alimentazione CE Costi'!J202+'Alimentazione CE Costi'!J203</f>
        <v>0</v>
      </c>
      <c r="G269" s="378">
        <f>+'Alimentazione CE Costi'!K202+'Alimentazione CE Costi'!K203</f>
        <v>0</v>
      </c>
      <c r="H269" s="378">
        <f>+'Alimentazione CE Costi'!L202+'Alimentazione CE Costi'!L203</f>
        <v>0</v>
      </c>
      <c r="I269" s="378">
        <f>+'Alimentazione CE Costi'!M202+'Alimentazione CE Costi'!M203</f>
        <v>0</v>
      </c>
      <c r="J269" s="378">
        <f>+'Alimentazione CE Costi'!N202+'Alimentazione CE Costi'!N203</f>
        <v>0</v>
      </c>
      <c r="K269" s="368"/>
      <c r="M269" s="368"/>
    </row>
    <row r="270" spans="1:13">
      <c r="A270" s="390"/>
      <c r="B270" s="385" t="s">
        <v>784</v>
      </c>
      <c r="C270" s="386" t="s">
        <v>1775</v>
      </c>
      <c r="D270" s="378">
        <f>+'Alimentazione CE Costi'!H204</f>
        <v>0</v>
      </c>
      <c r="E270" s="378">
        <f>+'Alimentazione CE Costi'!I204</f>
        <v>0</v>
      </c>
      <c r="F270" s="378">
        <f>+'Alimentazione CE Costi'!J204</f>
        <v>0</v>
      </c>
      <c r="G270" s="378">
        <f>+'Alimentazione CE Costi'!K204</f>
        <v>0</v>
      </c>
      <c r="H270" s="378">
        <f>+'Alimentazione CE Costi'!L204</f>
        <v>0</v>
      </c>
      <c r="I270" s="378">
        <f>+'Alimentazione CE Costi'!M204</f>
        <v>0</v>
      </c>
      <c r="J270" s="378">
        <f>+'Alimentazione CE Costi'!N204</f>
        <v>0</v>
      </c>
      <c r="K270" s="368"/>
      <c r="M270" s="368"/>
    </row>
    <row r="271" spans="1:13" ht="22.5">
      <c r="A271" s="364"/>
      <c r="B271" s="385" t="s">
        <v>785</v>
      </c>
      <c r="C271" s="386" t="s">
        <v>1776</v>
      </c>
      <c r="D271" s="378">
        <f>+'Alimentazione CE Costi'!H205</f>
        <v>0</v>
      </c>
      <c r="E271" s="378">
        <f>+'Alimentazione CE Costi'!I205</f>
        <v>0</v>
      </c>
      <c r="F271" s="378">
        <f>+'Alimentazione CE Costi'!J205</f>
        <v>0</v>
      </c>
      <c r="G271" s="378">
        <f>+'Alimentazione CE Costi'!K205</f>
        <v>0</v>
      </c>
      <c r="H271" s="378">
        <f>+'Alimentazione CE Costi'!L205</f>
        <v>0</v>
      </c>
      <c r="I271" s="378">
        <f>+'Alimentazione CE Costi'!M205</f>
        <v>0</v>
      </c>
      <c r="J271" s="378">
        <f>+'Alimentazione CE Costi'!N205</f>
        <v>0</v>
      </c>
      <c r="K271" s="368"/>
      <c r="M271" s="368"/>
    </row>
    <row r="272" spans="1:13">
      <c r="A272" s="364"/>
      <c r="B272" s="406" t="s">
        <v>787</v>
      </c>
      <c r="C272" s="407" t="s">
        <v>1777</v>
      </c>
      <c r="D272" s="375">
        <f t="shared" ref="D272:J272" si="50">SUM(D273:D277)</f>
        <v>0</v>
      </c>
      <c r="E272" s="375">
        <f t="shared" si="50"/>
        <v>0</v>
      </c>
      <c r="F272" s="375">
        <f t="shared" si="50"/>
        <v>0</v>
      </c>
      <c r="G272" s="375">
        <f t="shared" si="50"/>
        <v>0</v>
      </c>
      <c r="H272" s="375">
        <f t="shared" si="50"/>
        <v>0</v>
      </c>
      <c r="I272" s="375">
        <f t="shared" si="50"/>
        <v>0</v>
      </c>
      <c r="J272" s="375">
        <f t="shared" si="50"/>
        <v>0</v>
      </c>
      <c r="K272" s="368"/>
      <c r="M272" s="368"/>
    </row>
    <row r="273" spans="1:13" ht="22.5">
      <c r="A273" s="364" t="s">
        <v>1539</v>
      </c>
      <c r="B273" s="385" t="s">
        <v>788</v>
      </c>
      <c r="C273" s="386" t="s">
        <v>1778</v>
      </c>
      <c r="D273" s="378">
        <f>+'Alimentazione CE Costi'!H207</f>
        <v>0</v>
      </c>
      <c r="E273" s="378">
        <f>+'Alimentazione CE Costi'!I207</f>
        <v>0</v>
      </c>
      <c r="F273" s="378">
        <f>+'Alimentazione CE Costi'!J207</f>
        <v>0</v>
      </c>
      <c r="G273" s="378">
        <f>+'Alimentazione CE Costi'!K207</f>
        <v>0</v>
      </c>
      <c r="H273" s="378">
        <f>+'Alimentazione CE Costi'!L207</f>
        <v>0</v>
      </c>
      <c r="I273" s="378">
        <f>+'Alimentazione CE Costi'!M207</f>
        <v>0</v>
      </c>
      <c r="J273" s="378">
        <f>+'Alimentazione CE Costi'!N207</f>
        <v>0</v>
      </c>
      <c r="K273" s="368"/>
      <c r="M273" s="368"/>
    </row>
    <row r="274" spans="1:13">
      <c r="A274" s="364"/>
      <c r="B274" s="385" t="s">
        <v>789</v>
      </c>
      <c r="C274" s="386" t="s">
        <v>1779</v>
      </c>
      <c r="D274" s="378">
        <f>+'Alimentazione CE Costi'!H208</f>
        <v>0</v>
      </c>
      <c r="E274" s="378">
        <f>+'Alimentazione CE Costi'!I208</f>
        <v>0</v>
      </c>
      <c r="F274" s="378">
        <f>+'Alimentazione CE Costi'!J208</f>
        <v>0</v>
      </c>
      <c r="G274" s="378">
        <f>+'Alimentazione CE Costi'!K208</f>
        <v>0</v>
      </c>
      <c r="H274" s="378">
        <f>+'Alimentazione CE Costi'!L208</f>
        <v>0</v>
      </c>
      <c r="I274" s="378">
        <f>+'Alimentazione CE Costi'!M208</f>
        <v>0</v>
      </c>
      <c r="J274" s="378">
        <f>+'Alimentazione CE Costi'!N208</f>
        <v>0</v>
      </c>
      <c r="K274" s="368"/>
      <c r="M274" s="368"/>
    </row>
    <row r="275" spans="1:13">
      <c r="A275" s="364" t="s">
        <v>1584</v>
      </c>
      <c r="B275" s="385" t="s">
        <v>790</v>
      </c>
      <c r="C275" s="386" t="s">
        <v>1780</v>
      </c>
      <c r="D275" s="378">
        <f>+'Alimentazione CE Costi'!H209</f>
        <v>0</v>
      </c>
      <c r="E275" s="378">
        <f>+'Alimentazione CE Costi'!I209</f>
        <v>0</v>
      </c>
      <c r="F275" s="378">
        <f>+'Alimentazione CE Costi'!J209</f>
        <v>0</v>
      </c>
      <c r="G275" s="378">
        <f>+'Alimentazione CE Costi'!K209</f>
        <v>0</v>
      </c>
      <c r="H275" s="378">
        <f>+'Alimentazione CE Costi'!L209</f>
        <v>0</v>
      </c>
      <c r="I275" s="378">
        <f>+'Alimentazione CE Costi'!M209</f>
        <v>0</v>
      </c>
      <c r="J275" s="378">
        <f>+'Alimentazione CE Costi'!N209</f>
        <v>0</v>
      </c>
      <c r="K275" s="368"/>
      <c r="M275" s="368"/>
    </row>
    <row r="276" spans="1:13">
      <c r="A276" s="364"/>
      <c r="B276" s="385" t="s">
        <v>791</v>
      </c>
      <c r="C276" s="386" t="s">
        <v>1781</v>
      </c>
      <c r="D276" s="378">
        <f>+'Alimentazione CE Costi'!H210</f>
        <v>0</v>
      </c>
      <c r="E276" s="378">
        <f>+'Alimentazione CE Costi'!I210</f>
        <v>0</v>
      </c>
      <c r="F276" s="378">
        <f>+'Alimentazione CE Costi'!J210</f>
        <v>0</v>
      </c>
      <c r="G276" s="378">
        <f>+'Alimentazione CE Costi'!K210</f>
        <v>0</v>
      </c>
      <c r="H276" s="378">
        <f>+'Alimentazione CE Costi'!L210</f>
        <v>0</v>
      </c>
      <c r="I276" s="378">
        <f>+'Alimentazione CE Costi'!M210</f>
        <v>0</v>
      </c>
      <c r="J276" s="378">
        <f>+'Alimentazione CE Costi'!N210</f>
        <v>0</v>
      </c>
      <c r="K276" s="368"/>
      <c r="M276" s="368"/>
    </row>
    <row r="277" spans="1:13" ht="22.5">
      <c r="A277" s="364"/>
      <c r="B277" s="385" t="s">
        <v>792</v>
      </c>
      <c r="C277" s="386" t="s">
        <v>1782</v>
      </c>
      <c r="D277" s="378">
        <f>+'Alimentazione CE Costi'!H211</f>
        <v>0</v>
      </c>
      <c r="E277" s="378">
        <f>+'Alimentazione CE Costi'!I211</f>
        <v>0</v>
      </c>
      <c r="F277" s="378">
        <f>+'Alimentazione CE Costi'!J211</f>
        <v>0</v>
      </c>
      <c r="G277" s="378">
        <f>+'Alimentazione CE Costi'!K211</f>
        <v>0</v>
      </c>
      <c r="H277" s="378">
        <f>+'Alimentazione CE Costi'!L211</f>
        <v>0</v>
      </c>
      <c r="I277" s="378">
        <f>+'Alimentazione CE Costi'!M211</f>
        <v>0</v>
      </c>
      <c r="J277" s="378">
        <f>+'Alimentazione CE Costi'!N211</f>
        <v>0</v>
      </c>
      <c r="K277" s="368"/>
      <c r="M277" s="368"/>
    </row>
    <row r="278" spans="1:13">
      <c r="A278" s="364"/>
      <c r="B278" s="406" t="s">
        <v>794</v>
      </c>
      <c r="C278" s="407" t="s">
        <v>1783</v>
      </c>
      <c r="D278" s="375">
        <f t="shared" ref="D278:J278" si="51">SUM(D279:D282)</f>
        <v>21000</v>
      </c>
      <c r="E278" s="375">
        <f t="shared" si="51"/>
        <v>0</v>
      </c>
      <c r="F278" s="375">
        <f t="shared" si="51"/>
        <v>20298</v>
      </c>
      <c r="G278" s="375">
        <f t="shared" si="51"/>
        <v>0</v>
      </c>
      <c r="H278" s="375">
        <f t="shared" si="51"/>
        <v>0</v>
      </c>
      <c r="I278" s="375">
        <f t="shared" si="51"/>
        <v>0</v>
      </c>
      <c r="J278" s="375">
        <f t="shared" si="51"/>
        <v>0</v>
      </c>
      <c r="K278" s="368"/>
      <c r="M278" s="368"/>
    </row>
    <row r="279" spans="1:13" ht="22.5">
      <c r="A279" s="364" t="s">
        <v>1539</v>
      </c>
      <c r="B279" s="385" t="s">
        <v>795</v>
      </c>
      <c r="C279" s="386" t="s">
        <v>1784</v>
      </c>
      <c r="D279" s="378">
        <f>+'Alimentazione CE Costi'!H213</f>
        <v>0</v>
      </c>
      <c r="E279" s="378">
        <f>+'Alimentazione CE Costi'!I213</f>
        <v>0</v>
      </c>
      <c r="F279" s="378">
        <f>+'Alimentazione CE Costi'!J213</f>
        <v>0</v>
      </c>
      <c r="G279" s="378">
        <f>+'Alimentazione CE Costi'!K213</f>
        <v>0</v>
      </c>
      <c r="H279" s="378">
        <f>+'Alimentazione CE Costi'!L213</f>
        <v>0</v>
      </c>
      <c r="I279" s="378">
        <f>+'Alimentazione CE Costi'!M213</f>
        <v>0</v>
      </c>
      <c r="J279" s="378">
        <f>+'Alimentazione CE Costi'!N213</f>
        <v>0</v>
      </c>
      <c r="K279" s="368"/>
      <c r="M279" s="368"/>
    </row>
    <row r="280" spans="1:13">
      <c r="A280" s="364"/>
      <c r="B280" s="385" t="s">
        <v>796</v>
      </c>
      <c r="C280" s="386" t="s">
        <v>1785</v>
      </c>
      <c r="D280" s="378">
        <f>+'Alimentazione CE Costi'!H214</f>
        <v>0</v>
      </c>
      <c r="E280" s="378">
        <f>+'Alimentazione CE Costi'!I214</f>
        <v>0</v>
      </c>
      <c r="F280" s="378">
        <f>+'Alimentazione CE Costi'!J214</f>
        <v>0</v>
      </c>
      <c r="G280" s="378">
        <f>+'Alimentazione CE Costi'!K214</f>
        <v>0</v>
      </c>
      <c r="H280" s="378">
        <f>+'Alimentazione CE Costi'!L214</f>
        <v>0</v>
      </c>
      <c r="I280" s="378">
        <f>+'Alimentazione CE Costi'!M214</f>
        <v>0</v>
      </c>
      <c r="J280" s="378">
        <f>+'Alimentazione CE Costi'!N214</f>
        <v>0</v>
      </c>
      <c r="K280" s="368"/>
      <c r="M280" s="368"/>
    </row>
    <row r="281" spans="1:13">
      <c r="A281" s="364" t="s">
        <v>1584</v>
      </c>
      <c r="B281" s="385" t="s">
        <v>797</v>
      </c>
      <c r="C281" s="386" t="s">
        <v>1786</v>
      </c>
      <c r="D281" s="378">
        <f>+'Alimentazione CE Costi'!H215</f>
        <v>0</v>
      </c>
      <c r="E281" s="378">
        <f>+'Alimentazione CE Costi'!I215</f>
        <v>0</v>
      </c>
      <c r="F281" s="378">
        <f>+'Alimentazione CE Costi'!J215</f>
        <v>0</v>
      </c>
      <c r="G281" s="378">
        <f>+'Alimentazione CE Costi'!K215</f>
        <v>0</v>
      </c>
      <c r="H281" s="378">
        <f>+'Alimentazione CE Costi'!L215</f>
        <v>0</v>
      </c>
      <c r="I281" s="378">
        <f>+'Alimentazione CE Costi'!M215</f>
        <v>0</v>
      </c>
      <c r="J281" s="378">
        <f>+'Alimentazione CE Costi'!N215</f>
        <v>0</v>
      </c>
      <c r="K281" s="368"/>
      <c r="M281" s="368"/>
    </row>
    <row r="282" spans="1:13">
      <c r="A282" s="364"/>
      <c r="B282" s="385" t="s">
        <v>798</v>
      </c>
      <c r="C282" s="386" t="s">
        <v>1787</v>
      </c>
      <c r="D282" s="378">
        <f>+ROUND(SUM('Alimentazione CE Costi'!H217:H220),2)</f>
        <v>21000</v>
      </c>
      <c r="E282" s="378">
        <f>+ROUND(SUM('Alimentazione CE Costi'!I217:I220),2)</f>
        <v>0</v>
      </c>
      <c r="F282" s="378">
        <f>+ROUND(SUM('Alimentazione CE Costi'!J217:J220),2)</f>
        <v>20298</v>
      </c>
      <c r="G282" s="378">
        <f>+ROUND(SUM('Alimentazione CE Costi'!K217:K220),2)</f>
        <v>0</v>
      </c>
      <c r="H282" s="378">
        <f>+ROUND(SUM('Alimentazione CE Costi'!L217:L220),2)</f>
        <v>0</v>
      </c>
      <c r="I282" s="378">
        <f>+ROUND(SUM('Alimentazione CE Costi'!M217:M220),2)</f>
        <v>0</v>
      </c>
      <c r="J282" s="378">
        <f>+ROUND(SUM('Alimentazione CE Costi'!N217:N220),2)</f>
        <v>0</v>
      </c>
      <c r="K282" s="368"/>
      <c r="M282" s="368"/>
    </row>
    <row r="283" spans="1:13" ht="22.5">
      <c r="A283" s="364"/>
      <c r="B283" s="406" t="s">
        <v>804</v>
      </c>
      <c r="C283" s="407" t="s">
        <v>1788</v>
      </c>
      <c r="D283" s="375">
        <f t="shared" ref="D283:J283" si="52">+D284+D287+D289+D290+D291+D288</f>
        <v>530000</v>
      </c>
      <c r="E283" s="375">
        <f t="shared" si="52"/>
        <v>0</v>
      </c>
      <c r="F283" s="375">
        <f t="shared" si="52"/>
        <v>390897</v>
      </c>
      <c r="G283" s="375">
        <f t="shared" si="52"/>
        <v>0</v>
      </c>
      <c r="H283" s="375">
        <f t="shared" si="52"/>
        <v>0</v>
      </c>
      <c r="I283" s="375">
        <f t="shared" si="52"/>
        <v>0</v>
      </c>
      <c r="J283" s="375">
        <f t="shared" si="52"/>
        <v>0</v>
      </c>
      <c r="K283" s="368"/>
      <c r="M283" s="368"/>
    </row>
    <row r="284" spans="1:13" ht="22.5">
      <c r="A284" s="364" t="s">
        <v>1539</v>
      </c>
      <c r="B284" s="392" t="s">
        <v>805</v>
      </c>
      <c r="C284" s="393" t="s">
        <v>1789</v>
      </c>
      <c r="D284" s="381">
        <f t="shared" ref="D284:J284" si="53">+D285+D286</f>
        <v>0</v>
      </c>
      <c r="E284" s="381">
        <f t="shared" si="53"/>
        <v>0</v>
      </c>
      <c r="F284" s="381">
        <f t="shared" si="53"/>
        <v>0</v>
      </c>
      <c r="G284" s="381">
        <f t="shared" si="53"/>
        <v>0</v>
      </c>
      <c r="H284" s="381">
        <f t="shared" si="53"/>
        <v>0</v>
      </c>
      <c r="I284" s="381">
        <f t="shared" si="53"/>
        <v>0</v>
      </c>
      <c r="J284" s="381">
        <f t="shared" si="53"/>
        <v>0</v>
      </c>
      <c r="K284" s="368"/>
      <c r="M284" s="368"/>
    </row>
    <row r="285" spans="1:13">
      <c r="A285" s="384" t="s">
        <v>1539</v>
      </c>
      <c r="B285" s="376" t="s">
        <v>807</v>
      </c>
      <c r="C285" s="377" t="s">
        <v>1790</v>
      </c>
      <c r="D285" s="378">
        <f>+'Alimentazione CE Costi'!H223</f>
        <v>0</v>
      </c>
      <c r="E285" s="378">
        <f>+'Alimentazione CE Costi'!I223</f>
        <v>0</v>
      </c>
      <c r="F285" s="378">
        <f>+'Alimentazione CE Costi'!J223</f>
        <v>0</v>
      </c>
      <c r="G285" s="378">
        <f>+'Alimentazione CE Costi'!K223</f>
        <v>0</v>
      </c>
      <c r="H285" s="378">
        <f>+'Alimentazione CE Costi'!L223</f>
        <v>0</v>
      </c>
      <c r="I285" s="378">
        <f>+'Alimentazione CE Costi'!M223</f>
        <v>0</v>
      </c>
      <c r="J285" s="378">
        <f>+'Alimentazione CE Costi'!N223</f>
        <v>0</v>
      </c>
      <c r="K285" s="368"/>
      <c r="M285" s="368"/>
    </row>
    <row r="286" spans="1:13" ht="22.5">
      <c r="A286" s="384" t="s">
        <v>1539</v>
      </c>
      <c r="B286" s="376" t="s">
        <v>809</v>
      </c>
      <c r="C286" s="377" t="s">
        <v>1791</v>
      </c>
      <c r="D286" s="378">
        <f>+'Alimentazione CE Costi'!H224</f>
        <v>0</v>
      </c>
      <c r="E286" s="378">
        <f>+'Alimentazione CE Costi'!I224</f>
        <v>0</v>
      </c>
      <c r="F286" s="378">
        <f>+'Alimentazione CE Costi'!J224</f>
        <v>0</v>
      </c>
      <c r="G286" s="378">
        <f>+'Alimentazione CE Costi'!K224</f>
        <v>0</v>
      </c>
      <c r="H286" s="378">
        <f>+'Alimentazione CE Costi'!L224</f>
        <v>0</v>
      </c>
      <c r="I286" s="378">
        <f>+'Alimentazione CE Costi'!M224</f>
        <v>0</v>
      </c>
      <c r="J286" s="378">
        <f>+'Alimentazione CE Costi'!N224</f>
        <v>0</v>
      </c>
      <c r="K286" s="368"/>
      <c r="M286" s="368"/>
    </row>
    <row r="287" spans="1:13">
      <c r="A287" s="364"/>
      <c r="B287" s="385" t="s">
        <v>811</v>
      </c>
      <c r="C287" s="386" t="s">
        <v>1792</v>
      </c>
      <c r="D287" s="378">
        <f>+'Alimentazione CE Costi'!H226+'Alimentazione CE Costi'!H227+'Alimentazione CE Costi'!H228+'Alimentazione CE Costi'!H229</f>
        <v>0</v>
      </c>
      <c r="E287" s="378">
        <f>+'Alimentazione CE Costi'!I226+'Alimentazione CE Costi'!I227+'Alimentazione CE Costi'!I228+'Alimentazione CE Costi'!I229</f>
        <v>0</v>
      </c>
      <c r="F287" s="378">
        <f>+'Alimentazione CE Costi'!J226+'Alimentazione CE Costi'!J227+'Alimentazione CE Costi'!J228+'Alimentazione CE Costi'!J229</f>
        <v>0</v>
      </c>
      <c r="G287" s="378">
        <f>+'Alimentazione CE Costi'!K226+'Alimentazione CE Costi'!K227+'Alimentazione CE Costi'!K228+'Alimentazione CE Costi'!K229</f>
        <v>0</v>
      </c>
      <c r="H287" s="378">
        <f>+'Alimentazione CE Costi'!L226+'Alimentazione CE Costi'!L227+'Alimentazione CE Costi'!L228+'Alimentazione CE Costi'!L229</f>
        <v>0</v>
      </c>
      <c r="I287" s="378">
        <f>+'Alimentazione CE Costi'!M226+'Alimentazione CE Costi'!M227+'Alimentazione CE Costi'!M228+'Alimentazione CE Costi'!M229</f>
        <v>0</v>
      </c>
      <c r="J287" s="378">
        <f>+'Alimentazione CE Costi'!N226+'Alimentazione CE Costi'!N227+'Alimentazione CE Costi'!N228+'Alimentazione CE Costi'!N229</f>
        <v>0</v>
      </c>
      <c r="K287" s="368"/>
      <c r="M287" s="368"/>
    </row>
    <row r="288" spans="1:13" ht="33.75">
      <c r="A288" s="364" t="s">
        <v>1584</v>
      </c>
      <c r="B288" s="385" t="s">
        <v>817</v>
      </c>
      <c r="C288" s="386" t="s">
        <v>1793</v>
      </c>
      <c r="D288" s="378">
        <f>+'Alimentazione CE Costi'!H230</f>
        <v>0</v>
      </c>
      <c r="E288" s="378">
        <f>+'Alimentazione CE Costi'!I230</f>
        <v>0</v>
      </c>
      <c r="F288" s="378">
        <f>+'Alimentazione CE Costi'!J230</f>
        <v>0</v>
      </c>
      <c r="G288" s="378">
        <f>+'Alimentazione CE Costi'!K230</f>
        <v>0</v>
      </c>
      <c r="H288" s="378">
        <f>+'Alimentazione CE Costi'!L230</f>
        <v>0</v>
      </c>
      <c r="I288" s="378">
        <f>+'Alimentazione CE Costi'!M230</f>
        <v>0</v>
      </c>
      <c r="J288" s="378">
        <f>+'Alimentazione CE Costi'!N230</f>
        <v>0</v>
      </c>
      <c r="K288" s="368"/>
      <c r="M288" s="368"/>
    </row>
    <row r="289" spans="1:13" ht="22.5">
      <c r="A289" s="364" t="s">
        <v>1588</v>
      </c>
      <c r="B289" s="385" t="s">
        <v>819</v>
      </c>
      <c r="C289" s="386" t="s">
        <v>1794</v>
      </c>
      <c r="D289" s="378">
        <f>+'Alimentazione CE Costi'!H231</f>
        <v>530000</v>
      </c>
      <c r="E289" s="378">
        <f>+'Alimentazione CE Costi'!I231</f>
        <v>0</v>
      </c>
      <c r="F289" s="378">
        <f>+'Alimentazione CE Costi'!J231</f>
        <v>390897</v>
      </c>
      <c r="G289" s="378">
        <f>+'Alimentazione CE Costi'!K231</f>
        <v>0</v>
      </c>
      <c r="H289" s="378">
        <f>+'Alimentazione CE Costi'!L231</f>
        <v>0</v>
      </c>
      <c r="I289" s="378">
        <f>+'Alimentazione CE Costi'!M231</f>
        <v>0</v>
      </c>
      <c r="J289" s="378">
        <f>+'Alimentazione CE Costi'!N231</f>
        <v>0</v>
      </c>
      <c r="K289" s="368"/>
      <c r="M289" s="368"/>
    </row>
    <row r="290" spans="1:13">
      <c r="A290" s="364"/>
      <c r="B290" s="385" t="s">
        <v>820</v>
      </c>
      <c r="C290" s="386" t="s">
        <v>1795</v>
      </c>
      <c r="D290" s="378">
        <f>+ROUND(SUM('Alimentazione CE Costi'!H233:H240),2)</f>
        <v>0</v>
      </c>
      <c r="E290" s="378">
        <f>+ROUND(SUM('Alimentazione CE Costi'!I233:I240),2)</f>
        <v>0</v>
      </c>
      <c r="F290" s="378">
        <f>+ROUND(SUM('Alimentazione CE Costi'!J233:J240),2)</f>
        <v>0</v>
      </c>
      <c r="G290" s="378">
        <f>+ROUND(SUM('Alimentazione CE Costi'!K233:K240),2)</f>
        <v>0</v>
      </c>
      <c r="H290" s="378">
        <f>+ROUND(SUM('Alimentazione CE Costi'!L233:L240),2)</f>
        <v>0</v>
      </c>
      <c r="I290" s="378">
        <f>+ROUND(SUM('Alimentazione CE Costi'!M233:M240),2)</f>
        <v>0</v>
      </c>
      <c r="J290" s="378">
        <f>+ROUND(SUM('Alimentazione CE Costi'!N233:N240),2)</f>
        <v>0</v>
      </c>
      <c r="K290" s="368"/>
      <c r="M290" s="368"/>
    </row>
    <row r="291" spans="1:13">
      <c r="A291" s="364"/>
      <c r="B291" s="385" t="s">
        <v>826</v>
      </c>
      <c r="C291" s="386" t="s">
        <v>1796</v>
      </c>
      <c r="D291" s="378">
        <f>+'Alimentazione CE Costi'!H242+'Alimentazione CE Costi'!H243</f>
        <v>0</v>
      </c>
      <c r="E291" s="378">
        <f>+'Alimentazione CE Costi'!I242+'Alimentazione CE Costi'!I243</f>
        <v>0</v>
      </c>
      <c r="F291" s="378">
        <f>+'Alimentazione CE Costi'!J242+'Alimentazione CE Costi'!J243</f>
        <v>0</v>
      </c>
      <c r="G291" s="378">
        <f>+'Alimentazione CE Costi'!K242+'Alimentazione CE Costi'!K243</f>
        <v>0</v>
      </c>
      <c r="H291" s="378">
        <f>+'Alimentazione CE Costi'!L242+'Alimentazione CE Costi'!L243</f>
        <v>0</v>
      </c>
      <c r="I291" s="378">
        <f>+'Alimentazione CE Costi'!M242+'Alimentazione CE Costi'!M243</f>
        <v>0</v>
      </c>
      <c r="J291" s="378">
        <f>+'Alimentazione CE Costi'!N242+'Alimentazione CE Costi'!N243</f>
        <v>0</v>
      </c>
      <c r="K291" s="368"/>
      <c r="M291" s="368"/>
    </row>
    <row r="292" spans="1:13" ht="22.5">
      <c r="A292" s="390"/>
      <c r="B292" s="406" t="s">
        <v>829</v>
      </c>
      <c r="C292" s="407" t="s">
        <v>1797</v>
      </c>
      <c r="D292" s="375">
        <f t="shared" ref="D292:J292" si="54">SUM(D293:D299)</f>
        <v>716364</v>
      </c>
      <c r="E292" s="375">
        <f t="shared" si="54"/>
        <v>0</v>
      </c>
      <c r="F292" s="375">
        <f t="shared" si="54"/>
        <v>716364</v>
      </c>
      <c r="G292" s="375">
        <f t="shared" si="54"/>
        <v>0</v>
      </c>
      <c r="H292" s="375">
        <f t="shared" si="54"/>
        <v>0</v>
      </c>
      <c r="I292" s="375">
        <f t="shared" si="54"/>
        <v>0</v>
      </c>
      <c r="J292" s="375">
        <f t="shared" si="54"/>
        <v>0</v>
      </c>
      <c r="K292" s="368"/>
      <c r="M292" s="368"/>
    </row>
    <row r="293" spans="1:13" ht="22.5">
      <c r="A293" s="364"/>
      <c r="B293" s="385" t="s">
        <v>831</v>
      </c>
      <c r="C293" s="386" t="s">
        <v>1798</v>
      </c>
      <c r="D293" s="378">
        <f>+'Alimentazione CE Costi'!H245</f>
        <v>23209</v>
      </c>
      <c r="E293" s="378">
        <f>+'Alimentazione CE Costi'!I245</f>
        <v>0</v>
      </c>
      <c r="F293" s="378">
        <f>+'Alimentazione CE Costi'!J245</f>
        <v>23209</v>
      </c>
      <c r="G293" s="378">
        <f>+'Alimentazione CE Costi'!K245</f>
        <v>0</v>
      </c>
      <c r="H293" s="378">
        <f>+'Alimentazione CE Costi'!L245</f>
        <v>0</v>
      </c>
      <c r="I293" s="378">
        <f>+'Alimentazione CE Costi'!M245</f>
        <v>0</v>
      </c>
      <c r="J293" s="378">
        <f>+'Alimentazione CE Costi'!N245</f>
        <v>0</v>
      </c>
      <c r="K293" s="368"/>
      <c r="M293" s="368"/>
    </row>
    <row r="294" spans="1:13" ht="22.5">
      <c r="A294" s="364"/>
      <c r="B294" s="385" t="s">
        <v>833</v>
      </c>
      <c r="C294" s="386" t="s">
        <v>1799</v>
      </c>
      <c r="D294" s="378">
        <f>+'Alimentazione CE Costi'!H246</f>
        <v>448671</v>
      </c>
      <c r="E294" s="378">
        <f>+'Alimentazione CE Costi'!I246</f>
        <v>0</v>
      </c>
      <c r="F294" s="378">
        <f>+'Alimentazione CE Costi'!J246</f>
        <v>448671</v>
      </c>
      <c r="G294" s="378">
        <f>+'Alimentazione CE Costi'!K246</f>
        <v>0</v>
      </c>
      <c r="H294" s="378">
        <f>+'Alimentazione CE Costi'!L246</f>
        <v>0</v>
      </c>
      <c r="I294" s="378">
        <f>+'Alimentazione CE Costi'!M246</f>
        <v>0</v>
      </c>
      <c r="J294" s="378">
        <f>+'Alimentazione CE Costi'!N246</f>
        <v>0</v>
      </c>
      <c r="K294" s="368"/>
      <c r="M294" s="368"/>
    </row>
    <row r="295" spans="1:13" ht="22.5">
      <c r="A295" s="364"/>
      <c r="B295" s="385" t="s">
        <v>835</v>
      </c>
      <c r="C295" s="386" t="s">
        <v>1800</v>
      </c>
      <c r="D295" s="378">
        <f>+'Alimentazione CE Costi'!H247</f>
        <v>0</v>
      </c>
      <c r="E295" s="378">
        <f>+'Alimentazione CE Costi'!I247</f>
        <v>0</v>
      </c>
      <c r="F295" s="378">
        <f>+'Alimentazione CE Costi'!J247</f>
        <v>0</v>
      </c>
      <c r="G295" s="378">
        <f>+'Alimentazione CE Costi'!K247</f>
        <v>0</v>
      </c>
      <c r="H295" s="378">
        <f>+'Alimentazione CE Costi'!L247</f>
        <v>0</v>
      </c>
      <c r="I295" s="378">
        <f>+'Alimentazione CE Costi'!M247</f>
        <v>0</v>
      </c>
      <c r="J295" s="378">
        <f>+'Alimentazione CE Costi'!N247</f>
        <v>0</v>
      </c>
      <c r="K295" s="368"/>
      <c r="M295" s="368"/>
    </row>
    <row r="296" spans="1:13" ht="33.75">
      <c r="A296" s="364"/>
      <c r="B296" s="385" t="s">
        <v>837</v>
      </c>
      <c r="C296" s="386" t="s">
        <v>1801</v>
      </c>
      <c r="D296" s="378">
        <f>+'Alimentazione CE Costi'!H249+'Alimentazione CE Costi'!H250+'Alimentazione CE Costi'!H251+'Alimentazione CE Costi'!H252</f>
        <v>186648</v>
      </c>
      <c r="E296" s="378">
        <f>+'Alimentazione CE Costi'!I249+'Alimentazione CE Costi'!I250+'Alimentazione CE Costi'!I251+'Alimentazione CE Costi'!I252</f>
        <v>0</v>
      </c>
      <c r="F296" s="378">
        <f>+'Alimentazione CE Costi'!J249+'Alimentazione CE Costi'!J250+'Alimentazione CE Costi'!J251+'Alimentazione CE Costi'!J252</f>
        <v>186648</v>
      </c>
      <c r="G296" s="378">
        <f>+'Alimentazione CE Costi'!K249+'Alimentazione CE Costi'!K250+'Alimentazione CE Costi'!K251+'Alimentazione CE Costi'!K252</f>
        <v>0</v>
      </c>
      <c r="H296" s="378">
        <f>+'Alimentazione CE Costi'!L249+'Alimentazione CE Costi'!L250+'Alimentazione CE Costi'!L251+'Alimentazione CE Costi'!L252</f>
        <v>0</v>
      </c>
      <c r="I296" s="378">
        <f>+'Alimentazione CE Costi'!M249+'Alimentazione CE Costi'!M250+'Alimentazione CE Costi'!M251+'Alimentazione CE Costi'!M252</f>
        <v>0</v>
      </c>
      <c r="J296" s="378">
        <f>+'Alimentazione CE Costi'!N249+'Alimentazione CE Costi'!N250+'Alimentazione CE Costi'!N251+'Alimentazione CE Costi'!N252</f>
        <v>0</v>
      </c>
      <c r="K296" s="368"/>
      <c r="M296" s="368"/>
    </row>
    <row r="297" spans="1:13" ht="45">
      <c r="A297" s="364" t="s">
        <v>1539</v>
      </c>
      <c r="B297" s="385" t="s">
        <v>843</v>
      </c>
      <c r="C297" s="386" t="s">
        <v>1802</v>
      </c>
      <c r="D297" s="378">
        <f>+'Alimentazione CE Costi'!H254+'Alimentazione CE Costi'!H255+'Alimentazione CE Costi'!H256+'Alimentazione CE Costi'!H257</f>
        <v>0</v>
      </c>
      <c r="E297" s="378">
        <f>+'Alimentazione CE Costi'!I254+'Alimentazione CE Costi'!I255+'Alimentazione CE Costi'!I256+'Alimentazione CE Costi'!I257</f>
        <v>0</v>
      </c>
      <c r="F297" s="378">
        <f>+'Alimentazione CE Costi'!J254+'Alimentazione CE Costi'!J255+'Alimentazione CE Costi'!J256+'Alimentazione CE Costi'!J257</f>
        <v>0</v>
      </c>
      <c r="G297" s="378">
        <f>+'Alimentazione CE Costi'!K254+'Alimentazione CE Costi'!K255+'Alimentazione CE Costi'!K256+'Alimentazione CE Costi'!K257</f>
        <v>0</v>
      </c>
      <c r="H297" s="378">
        <f>+'Alimentazione CE Costi'!L254+'Alimentazione CE Costi'!L255+'Alimentazione CE Costi'!L256+'Alimentazione CE Costi'!L257</f>
        <v>0</v>
      </c>
      <c r="I297" s="378">
        <f>+'Alimentazione CE Costi'!M254+'Alimentazione CE Costi'!M255+'Alimentazione CE Costi'!M256+'Alimentazione CE Costi'!M257</f>
        <v>0</v>
      </c>
      <c r="J297" s="378">
        <f>+'Alimentazione CE Costi'!N254+'Alimentazione CE Costi'!N255+'Alimentazione CE Costi'!N256+'Alimentazione CE Costi'!N257</f>
        <v>0</v>
      </c>
      <c r="K297" s="368"/>
      <c r="M297" s="368"/>
    </row>
    <row r="298" spans="1:13" ht="22.5">
      <c r="A298" s="364"/>
      <c r="B298" s="385" t="s">
        <v>845</v>
      </c>
      <c r="C298" s="386" t="s">
        <v>1803</v>
      </c>
      <c r="D298" s="378">
        <f>+ROUND(SUM('Alimentazione CE Costi'!H259:H269),2)</f>
        <v>57836</v>
      </c>
      <c r="E298" s="378">
        <f>+ROUND(SUM('Alimentazione CE Costi'!I259:I269),2)</f>
        <v>0</v>
      </c>
      <c r="F298" s="378">
        <f>+ROUND(SUM('Alimentazione CE Costi'!J259:J269),2)</f>
        <v>57836</v>
      </c>
      <c r="G298" s="378">
        <f>+ROUND(SUM('Alimentazione CE Costi'!K259:K269),2)</f>
        <v>0</v>
      </c>
      <c r="H298" s="378">
        <f>+ROUND(SUM('Alimentazione CE Costi'!L259:L269),2)</f>
        <v>0</v>
      </c>
      <c r="I298" s="378">
        <f>+ROUND(SUM('Alimentazione CE Costi'!M259:M269),2)</f>
        <v>0</v>
      </c>
      <c r="J298" s="378">
        <f>+ROUND(SUM('Alimentazione CE Costi'!N259:N269),2)</f>
        <v>0</v>
      </c>
      <c r="K298" s="368"/>
      <c r="M298" s="368"/>
    </row>
    <row r="299" spans="1:13" ht="33.75">
      <c r="A299" s="364" t="s">
        <v>1539</v>
      </c>
      <c r="B299" s="385" t="s">
        <v>856</v>
      </c>
      <c r="C299" s="386" t="s">
        <v>1804</v>
      </c>
      <c r="D299" s="378">
        <f>+ROUND(SUM('Alimentazione CE Costi'!H271:H279),2)</f>
        <v>0</v>
      </c>
      <c r="E299" s="378">
        <f>+ROUND(SUM('Alimentazione CE Costi'!I271:I279),2)</f>
        <v>0</v>
      </c>
      <c r="F299" s="378">
        <f>+ROUND(SUM('Alimentazione CE Costi'!J271:J279),2)</f>
        <v>0</v>
      </c>
      <c r="G299" s="378">
        <f>+ROUND(SUM('Alimentazione CE Costi'!K271:K279),2)</f>
        <v>0</v>
      </c>
      <c r="H299" s="378">
        <f>+ROUND(SUM('Alimentazione CE Costi'!L271:L279),2)</f>
        <v>0</v>
      </c>
      <c r="I299" s="378">
        <f>+ROUND(SUM('Alimentazione CE Costi'!M271:M279),2)</f>
        <v>0</v>
      </c>
      <c r="J299" s="378">
        <f>+ROUND(SUM('Alimentazione CE Costi'!N271:N279),2)</f>
        <v>0</v>
      </c>
      <c r="K299" s="368"/>
      <c r="M299" s="368"/>
    </row>
    <row r="300" spans="1:13">
      <c r="A300" s="364"/>
      <c r="B300" s="406" t="s">
        <v>858</v>
      </c>
      <c r="C300" s="407" t="s">
        <v>1805</v>
      </c>
      <c r="D300" s="375">
        <f t="shared" ref="D300:J300" si="55">SUM(D301:D307)</f>
        <v>1312647</v>
      </c>
      <c r="E300" s="375">
        <f t="shared" si="55"/>
        <v>0</v>
      </c>
      <c r="F300" s="375">
        <f t="shared" si="55"/>
        <v>1324740</v>
      </c>
      <c r="G300" s="375">
        <f t="shared" si="55"/>
        <v>0</v>
      </c>
      <c r="H300" s="375">
        <f t="shared" si="55"/>
        <v>0</v>
      </c>
      <c r="I300" s="375">
        <f t="shared" si="55"/>
        <v>0</v>
      </c>
      <c r="J300" s="375">
        <f t="shared" si="55"/>
        <v>0</v>
      </c>
      <c r="K300" s="368"/>
      <c r="M300" s="368"/>
    </row>
    <row r="301" spans="1:13">
      <c r="A301" s="390"/>
      <c r="B301" s="385" t="s">
        <v>860</v>
      </c>
      <c r="C301" s="386" t="s">
        <v>1806</v>
      </c>
      <c r="D301" s="378">
        <f>+'Alimentazione CE Costi'!H281</f>
        <v>0</v>
      </c>
      <c r="E301" s="378">
        <f>+'Alimentazione CE Costi'!I281</f>
        <v>0</v>
      </c>
      <c r="F301" s="378">
        <f>+'Alimentazione CE Costi'!J281</f>
        <v>0</v>
      </c>
      <c r="G301" s="378">
        <f>+'Alimentazione CE Costi'!K281</f>
        <v>0</v>
      </c>
      <c r="H301" s="378">
        <f>+'Alimentazione CE Costi'!L281</f>
        <v>0</v>
      </c>
      <c r="I301" s="378">
        <f>+'Alimentazione CE Costi'!M281</f>
        <v>0</v>
      </c>
      <c r="J301" s="378">
        <f>+'Alimentazione CE Costi'!N281</f>
        <v>0</v>
      </c>
      <c r="K301" s="368"/>
      <c r="M301" s="368"/>
    </row>
    <row r="302" spans="1:13">
      <c r="A302" s="390"/>
      <c r="B302" s="385" t="s">
        <v>862</v>
      </c>
      <c r="C302" s="386" t="s">
        <v>1807</v>
      </c>
      <c r="D302" s="378">
        <f>+'Alimentazione CE Costi'!H282</f>
        <v>0</v>
      </c>
      <c r="E302" s="378">
        <f>+'Alimentazione CE Costi'!I282</f>
        <v>0</v>
      </c>
      <c r="F302" s="378">
        <f>+'Alimentazione CE Costi'!J282</f>
        <v>0</v>
      </c>
      <c r="G302" s="378">
        <f>+'Alimentazione CE Costi'!K282</f>
        <v>0</v>
      </c>
      <c r="H302" s="378">
        <f>+'Alimentazione CE Costi'!L282</f>
        <v>0</v>
      </c>
      <c r="I302" s="378">
        <f>+'Alimentazione CE Costi'!M282</f>
        <v>0</v>
      </c>
      <c r="J302" s="378">
        <f>+'Alimentazione CE Costi'!N282</f>
        <v>0</v>
      </c>
      <c r="K302" s="368"/>
      <c r="M302" s="368"/>
    </row>
    <row r="303" spans="1:13" ht="22.5">
      <c r="A303" s="364"/>
      <c r="B303" s="385" t="s">
        <v>864</v>
      </c>
      <c r="C303" s="386" t="s">
        <v>1808</v>
      </c>
      <c r="D303" s="378">
        <f>+'Alimentazione CE Costi'!H283</f>
        <v>0</v>
      </c>
      <c r="E303" s="378">
        <f>+'Alimentazione CE Costi'!I283</f>
        <v>0</v>
      </c>
      <c r="F303" s="378">
        <f>+'Alimentazione CE Costi'!J283</f>
        <v>0</v>
      </c>
      <c r="G303" s="378">
        <f>+'Alimentazione CE Costi'!K283</f>
        <v>0</v>
      </c>
      <c r="H303" s="378">
        <f>+'Alimentazione CE Costi'!L283</f>
        <v>0</v>
      </c>
      <c r="I303" s="378">
        <f>+'Alimentazione CE Costi'!M283</f>
        <v>0</v>
      </c>
      <c r="J303" s="378">
        <f>+'Alimentazione CE Costi'!N283</f>
        <v>0</v>
      </c>
      <c r="K303" s="368"/>
      <c r="M303" s="368"/>
    </row>
    <row r="304" spans="1:13">
      <c r="A304" s="390"/>
      <c r="B304" s="385" t="s">
        <v>866</v>
      </c>
      <c r="C304" s="386" t="s">
        <v>1809</v>
      </c>
      <c r="D304" s="378">
        <f>+'Alimentazione CE Costi'!H284</f>
        <v>0</v>
      </c>
      <c r="E304" s="378">
        <f>+'Alimentazione CE Costi'!I284</f>
        <v>0</v>
      </c>
      <c r="F304" s="378">
        <f>+'Alimentazione CE Costi'!J284</f>
        <v>0</v>
      </c>
      <c r="G304" s="378">
        <f>+'Alimentazione CE Costi'!K284</f>
        <v>0</v>
      </c>
      <c r="H304" s="378">
        <f>+'Alimentazione CE Costi'!L284</f>
        <v>0</v>
      </c>
      <c r="I304" s="378">
        <f>+'Alimentazione CE Costi'!M284</f>
        <v>0</v>
      </c>
      <c r="J304" s="378">
        <f>+'Alimentazione CE Costi'!N284</f>
        <v>0</v>
      </c>
      <c r="K304" s="368"/>
      <c r="M304" s="368"/>
    </row>
    <row r="305" spans="1:13">
      <c r="A305" s="390"/>
      <c r="B305" s="385" t="s">
        <v>868</v>
      </c>
      <c r="C305" s="386" t="s">
        <v>1810</v>
      </c>
      <c r="D305" s="378">
        <f>+ROUND(SUM('Alimentazione CE Costi'!H286:H295),2)</f>
        <v>281647</v>
      </c>
      <c r="E305" s="378">
        <f>+ROUND(SUM('Alimentazione CE Costi'!I286:I295),2)</f>
        <v>0</v>
      </c>
      <c r="F305" s="378">
        <f>+ROUND(SUM('Alimentazione CE Costi'!J286:J295),2)</f>
        <v>293740</v>
      </c>
      <c r="G305" s="378">
        <f>+ROUND(SUM('Alimentazione CE Costi'!K286:K295),2)</f>
        <v>0</v>
      </c>
      <c r="H305" s="378">
        <f>+ROUND(SUM('Alimentazione CE Costi'!L286:L295),2)</f>
        <v>0</v>
      </c>
      <c r="I305" s="378">
        <f>+ROUND(SUM('Alimentazione CE Costi'!M286:M295),2)</f>
        <v>0</v>
      </c>
      <c r="J305" s="378">
        <f>+ROUND(SUM('Alimentazione CE Costi'!N286:N295),2)</f>
        <v>0</v>
      </c>
      <c r="K305" s="368"/>
      <c r="M305" s="368"/>
    </row>
    <row r="306" spans="1:13" ht="22.5">
      <c r="A306" s="390" t="s">
        <v>1539</v>
      </c>
      <c r="B306" s="385" t="s">
        <v>879</v>
      </c>
      <c r="C306" s="386" t="s">
        <v>1811</v>
      </c>
      <c r="D306" s="378">
        <f>+'Alimentazione CE Costi'!H297+'Alimentazione CE Costi'!H298</f>
        <v>1031000</v>
      </c>
      <c r="E306" s="378">
        <f>+'Alimentazione CE Costi'!I297+'Alimentazione CE Costi'!I298</f>
        <v>0</v>
      </c>
      <c r="F306" s="378">
        <f>+'Alimentazione CE Costi'!J297+'Alimentazione CE Costi'!J298</f>
        <v>1031000</v>
      </c>
      <c r="G306" s="378">
        <f>+'Alimentazione CE Costi'!K297+'Alimentazione CE Costi'!K298</f>
        <v>0</v>
      </c>
      <c r="H306" s="378">
        <f>+'Alimentazione CE Costi'!L297+'Alimentazione CE Costi'!L298</f>
        <v>0</v>
      </c>
      <c r="I306" s="378">
        <f>+'Alimentazione CE Costi'!M297+'Alimentazione CE Costi'!M298</f>
        <v>0</v>
      </c>
      <c r="J306" s="378">
        <f>+'Alimentazione CE Costi'!N297+'Alimentazione CE Costi'!N298</f>
        <v>0</v>
      </c>
      <c r="K306" s="368"/>
      <c r="M306" s="368"/>
    </row>
    <row r="307" spans="1:13">
      <c r="A307" s="364" t="s">
        <v>1539</v>
      </c>
      <c r="B307" s="385" t="s">
        <v>883</v>
      </c>
      <c r="C307" s="386" t="s">
        <v>1812</v>
      </c>
      <c r="D307" s="378">
        <f>+'Alimentazione CE Costi'!H299</f>
        <v>0</v>
      </c>
      <c r="E307" s="378">
        <f>+'Alimentazione CE Costi'!I299</f>
        <v>0</v>
      </c>
      <c r="F307" s="378">
        <f>+'Alimentazione CE Costi'!J299</f>
        <v>0</v>
      </c>
      <c r="G307" s="378">
        <f>+'Alimentazione CE Costi'!K299</f>
        <v>0</v>
      </c>
      <c r="H307" s="378">
        <f>+'Alimentazione CE Costi'!L299</f>
        <v>0</v>
      </c>
      <c r="I307" s="378">
        <f>+'Alimentazione CE Costi'!M299</f>
        <v>0</v>
      </c>
      <c r="J307" s="378">
        <f>+'Alimentazione CE Costi'!N299</f>
        <v>0</v>
      </c>
      <c r="K307" s="368"/>
      <c r="M307" s="368"/>
    </row>
    <row r="308" spans="1:13" ht="22.5">
      <c r="A308" s="364"/>
      <c r="B308" s="406" t="s">
        <v>885</v>
      </c>
      <c r="C308" s="407" t="s">
        <v>1813</v>
      </c>
      <c r="D308" s="375">
        <f t="shared" ref="D308:J308" si="56">SUM(D309:D311,D318)</f>
        <v>2644920</v>
      </c>
      <c r="E308" s="375">
        <f t="shared" si="56"/>
        <v>196710</v>
      </c>
      <c r="F308" s="375">
        <f t="shared" si="56"/>
        <v>2443519</v>
      </c>
      <c r="G308" s="375">
        <f t="shared" si="56"/>
        <v>75439</v>
      </c>
      <c r="H308" s="375">
        <f t="shared" si="56"/>
        <v>0</v>
      </c>
      <c r="I308" s="375">
        <f t="shared" si="56"/>
        <v>47992</v>
      </c>
      <c r="J308" s="375">
        <f t="shared" si="56"/>
        <v>27447</v>
      </c>
      <c r="K308" s="368"/>
      <c r="M308" s="368"/>
    </row>
    <row r="309" spans="1:13" ht="22.5">
      <c r="A309" s="384" t="s">
        <v>1539</v>
      </c>
      <c r="B309" s="385" t="s">
        <v>887</v>
      </c>
      <c r="C309" s="386" t="s">
        <v>1814</v>
      </c>
      <c r="D309" s="378">
        <f>+'Alimentazione CE Costi'!H301</f>
        <v>110000</v>
      </c>
      <c r="E309" s="378">
        <f>+'Alimentazione CE Costi'!I301</f>
        <v>0</v>
      </c>
      <c r="F309" s="378">
        <f>+'Alimentazione CE Costi'!J301</f>
        <v>110000</v>
      </c>
      <c r="G309" s="378">
        <f>+'Alimentazione CE Costi'!K301</f>
        <v>0</v>
      </c>
      <c r="H309" s="378">
        <f>+'Alimentazione CE Costi'!L301</f>
        <v>0</v>
      </c>
      <c r="I309" s="378">
        <f>+'Alimentazione CE Costi'!M301</f>
        <v>0</v>
      </c>
      <c r="J309" s="378">
        <f>+'Alimentazione CE Costi'!N301</f>
        <v>0</v>
      </c>
      <c r="K309" s="368"/>
      <c r="M309" s="368"/>
    </row>
    <row r="310" spans="1:13" ht="22.5">
      <c r="A310" s="384"/>
      <c r="B310" s="385" t="s">
        <v>889</v>
      </c>
      <c r="C310" s="386" t="s">
        <v>1815</v>
      </c>
      <c r="D310" s="378">
        <f>+'Alimentazione CE Costi'!H302</f>
        <v>0</v>
      </c>
      <c r="E310" s="378">
        <f>+'Alimentazione CE Costi'!I302</f>
        <v>0</v>
      </c>
      <c r="F310" s="378">
        <f>+'Alimentazione CE Costi'!J302</f>
        <v>3688</v>
      </c>
      <c r="G310" s="378">
        <f>+'Alimentazione CE Costi'!K302</f>
        <v>0</v>
      </c>
      <c r="H310" s="378">
        <f>+'Alimentazione CE Costi'!L302</f>
        <v>0</v>
      </c>
      <c r="I310" s="378">
        <f>+'Alimentazione CE Costi'!M302</f>
        <v>0</v>
      </c>
      <c r="J310" s="378">
        <f>+'Alimentazione CE Costi'!N302</f>
        <v>0</v>
      </c>
      <c r="K310" s="368"/>
      <c r="M310" s="368"/>
    </row>
    <row r="311" spans="1:13" ht="22.5">
      <c r="A311" s="384"/>
      <c r="B311" s="392" t="s">
        <v>891</v>
      </c>
      <c r="C311" s="393" t="s">
        <v>1816</v>
      </c>
      <c r="D311" s="381">
        <f t="shared" ref="D311:J311" si="57">SUM(D312:D317)</f>
        <v>2534920</v>
      </c>
      <c r="E311" s="381">
        <f t="shared" si="57"/>
        <v>196710</v>
      </c>
      <c r="F311" s="381">
        <f t="shared" si="57"/>
        <v>2329831</v>
      </c>
      <c r="G311" s="381">
        <f t="shared" si="57"/>
        <v>75439</v>
      </c>
      <c r="H311" s="381">
        <f t="shared" si="57"/>
        <v>0</v>
      </c>
      <c r="I311" s="381">
        <f t="shared" si="57"/>
        <v>47992</v>
      </c>
      <c r="J311" s="381">
        <f t="shared" si="57"/>
        <v>27447</v>
      </c>
      <c r="K311" s="368"/>
      <c r="M311" s="368"/>
    </row>
    <row r="312" spans="1:13" ht="22.5">
      <c r="A312" s="384"/>
      <c r="B312" s="376" t="s">
        <v>893</v>
      </c>
      <c r="C312" s="377" t="s">
        <v>1817</v>
      </c>
      <c r="D312" s="378">
        <f>+'Alimentazione CE Costi'!H304</f>
        <v>43539</v>
      </c>
      <c r="E312" s="378">
        <f>+'Alimentazione CE Costi'!I304</f>
        <v>43539</v>
      </c>
      <c r="F312" s="378">
        <f>+'Alimentazione CE Costi'!J304</f>
        <v>47992</v>
      </c>
      <c r="G312" s="378">
        <f>+'Alimentazione CE Costi'!K304</f>
        <v>47992</v>
      </c>
      <c r="H312" s="378">
        <f>+'Alimentazione CE Costi'!L304</f>
        <v>0</v>
      </c>
      <c r="I312" s="378">
        <f>+'Alimentazione CE Costi'!M304</f>
        <v>47992</v>
      </c>
      <c r="J312" s="378">
        <f>+'Alimentazione CE Costi'!N304</f>
        <v>0</v>
      </c>
      <c r="K312" s="368"/>
      <c r="M312" s="368"/>
    </row>
    <row r="313" spans="1:13" ht="22.5">
      <c r="A313" s="384"/>
      <c r="B313" s="376" t="s">
        <v>895</v>
      </c>
      <c r="C313" s="377" t="s">
        <v>1818</v>
      </c>
      <c r="D313" s="378">
        <f>+'Alimentazione CE Costi'!H306+'Alimentazione CE Costi'!H307+'Alimentazione CE Costi'!H308</f>
        <v>99413</v>
      </c>
      <c r="E313" s="378">
        <f>+'Alimentazione CE Costi'!I306+'Alimentazione CE Costi'!I307+'Alimentazione CE Costi'!I308</f>
        <v>32394</v>
      </c>
      <c r="F313" s="378">
        <f>+'Alimentazione CE Costi'!J306+'Alimentazione CE Costi'!J307+'Alimentazione CE Costi'!J308</f>
        <v>0</v>
      </c>
      <c r="G313" s="378">
        <f>+'Alimentazione CE Costi'!K306+'Alimentazione CE Costi'!K307+'Alimentazione CE Costi'!K308</f>
        <v>0</v>
      </c>
      <c r="H313" s="378">
        <f>+'Alimentazione CE Costi'!L306+'Alimentazione CE Costi'!L307+'Alimentazione CE Costi'!L308</f>
        <v>0</v>
      </c>
      <c r="I313" s="378">
        <f>+'Alimentazione CE Costi'!M306+'Alimentazione CE Costi'!M307+'Alimentazione CE Costi'!M308</f>
        <v>0</v>
      </c>
      <c r="J313" s="378">
        <f>+'Alimentazione CE Costi'!N306+'Alimentazione CE Costi'!N307+'Alimentazione CE Costi'!N308</f>
        <v>0</v>
      </c>
      <c r="K313" s="368"/>
      <c r="M313" s="368"/>
    </row>
    <row r="314" spans="1:13" ht="22.5">
      <c r="A314" s="384"/>
      <c r="B314" s="376" t="s">
        <v>900</v>
      </c>
      <c r="C314" s="377" t="s">
        <v>1819</v>
      </c>
      <c r="D314" s="378">
        <f>+'Alimentazione CE Costi'!H310+'Alimentazione CE Costi'!H311+'Alimentazione CE Costi'!H312+'Alimentazione CE Costi'!H313</f>
        <v>356529</v>
      </c>
      <c r="E314" s="378">
        <f>+'Alimentazione CE Costi'!I310+'Alimentazione CE Costi'!I311+'Alimentazione CE Costi'!I312+'Alimentazione CE Costi'!I313</f>
        <v>102320</v>
      </c>
      <c r="F314" s="378">
        <f>+'Alimentazione CE Costi'!J310+'Alimentazione CE Costi'!J311+'Alimentazione CE Costi'!J312+'Alimentazione CE Costi'!J313</f>
        <v>87546</v>
      </c>
      <c r="G314" s="378">
        <f>+'Alimentazione CE Costi'!K310+'Alimentazione CE Costi'!K311+'Alimentazione CE Costi'!K312+'Alimentazione CE Costi'!K313</f>
        <v>27447</v>
      </c>
      <c r="H314" s="378">
        <f>+'Alimentazione CE Costi'!L310+'Alimentazione CE Costi'!L311+'Alimentazione CE Costi'!L312+'Alimentazione CE Costi'!L313</f>
        <v>0</v>
      </c>
      <c r="I314" s="378">
        <f>+'Alimentazione CE Costi'!M310+'Alimentazione CE Costi'!M311+'Alimentazione CE Costi'!M312+'Alimentazione CE Costi'!M313</f>
        <v>0</v>
      </c>
      <c r="J314" s="378">
        <f>+'Alimentazione CE Costi'!N310+'Alimentazione CE Costi'!N311+'Alimentazione CE Costi'!N312+'Alimentazione CE Costi'!N313</f>
        <v>27447</v>
      </c>
      <c r="K314" s="368"/>
      <c r="M314" s="368"/>
    </row>
    <row r="315" spans="1:13" ht="22.5">
      <c r="A315" s="384"/>
      <c r="B315" s="376" t="s">
        <v>906</v>
      </c>
      <c r="C315" s="377" t="s">
        <v>1820</v>
      </c>
      <c r="D315" s="378">
        <f>+'Alimentazione CE Costi'!H315+'Alimentazione CE Costi'!H316</f>
        <v>744949</v>
      </c>
      <c r="E315" s="378">
        <f>+'Alimentazione CE Costi'!I315+'Alimentazione CE Costi'!I316</f>
        <v>0</v>
      </c>
      <c r="F315" s="378">
        <f>+'Alimentazione CE Costi'!J315+'Alimentazione CE Costi'!J316</f>
        <v>784289</v>
      </c>
      <c r="G315" s="378">
        <f>+'Alimentazione CE Costi'!K315+'Alimentazione CE Costi'!K316</f>
        <v>0</v>
      </c>
      <c r="H315" s="378">
        <f>+'Alimentazione CE Costi'!L315+'Alimentazione CE Costi'!L316</f>
        <v>0</v>
      </c>
      <c r="I315" s="378">
        <f>+'Alimentazione CE Costi'!M315+'Alimentazione CE Costi'!M316</f>
        <v>0</v>
      </c>
      <c r="J315" s="378">
        <f>+'Alimentazione CE Costi'!N315+'Alimentazione CE Costi'!N316</f>
        <v>0</v>
      </c>
      <c r="K315" s="368"/>
      <c r="M315" s="368"/>
    </row>
    <row r="316" spans="1:13">
      <c r="A316" s="384"/>
      <c r="B316" s="376" t="s">
        <v>909</v>
      </c>
      <c r="C316" s="377" t="s">
        <v>1821</v>
      </c>
      <c r="D316" s="378">
        <f>+'Alimentazione CE Costi'!H317</f>
        <v>96101</v>
      </c>
      <c r="E316" s="378">
        <f>+'Alimentazione CE Costi'!I317</f>
        <v>18457</v>
      </c>
      <c r="F316" s="378">
        <f>+'Alimentazione CE Costi'!J317</f>
        <v>34387</v>
      </c>
      <c r="G316" s="378">
        <f>+'Alimentazione CE Costi'!K317</f>
        <v>0</v>
      </c>
      <c r="H316" s="378">
        <f>+'Alimentazione CE Costi'!L317</f>
        <v>0</v>
      </c>
      <c r="I316" s="378">
        <f>+'Alimentazione CE Costi'!M317</f>
        <v>0</v>
      </c>
      <c r="J316" s="378">
        <f>+'Alimentazione CE Costi'!N317</f>
        <v>0</v>
      </c>
      <c r="K316" s="368"/>
      <c r="M316" s="368"/>
    </row>
    <row r="317" spans="1:13" ht="22.5">
      <c r="A317" s="384"/>
      <c r="B317" s="376" t="s">
        <v>911</v>
      </c>
      <c r="C317" s="377" t="s">
        <v>1822</v>
      </c>
      <c r="D317" s="378">
        <f>+ROUND(SUM('Alimentazione CE Costi'!H319:H327),2)</f>
        <v>1194389</v>
      </c>
      <c r="E317" s="378">
        <f>+ROUND(SUM('Alimentazione CE Costi'!I319:I327),2)</f>
        <v>0</v>
      </c>
      <c r="F317" s="378">
        <f>+ROUND(SUM('Alimentazione CE Costi'!J319:J327),2)</f>
        <v>1375617</v>
      </c>
      <c r="G317" s="378">
        <f>+ROUND(SUM('Alimentazione CE Costi'!K319:K327),2)</f>
        <v>0</v>
      </c>
      <c r="H317" s="378">
        <f>+ROUND(SUM('Alimentazione CE Costi'!L319:L327),2)</f>
        <v>0</v>
      </c>
      <c r="I317" s="378">
        <f>+ROUND(SUM('Alimentazione CE Costi'!M319:M327),2)</f>
        <v>0</v>
      </c>
      <c r="J317" s="378">
        <f>+ROUND(SUM('Alimentazione CE Costi'!N319:N327),2)</f>
        <v>0</v>
      </c>
      <c r="K317" s="368"/>
      <c r="M317" s="368"/>
    </row>
    <row r="318" spans="1:13" ht="22.5">
      <c r="A318" s="384"/>
      <c r="B318" s="392" t="s">
        <v>922</v>
      </c>
      <c r="C318" s="393" t="s">
        <v>1823</v>
      </c>
      <c r="D318" s="381">
        <f t="shared" ref="D318:J318" si="58">SUM(D319:D321)</f>
        <v>0</v>
      </c>
      <c r="E318" s="381">
        <f t="shared" si="58"/>
        <v>0</v>
      </c>
      <c r="F318" s="381">
        <f t="shared" si="58"/>
        <v>0</v>
      </c>
      <c r="G318" s="381">
        <f t="shared" si="58"/>
        <v>0</v>
      </c>
      <c r="H318" s="381">
        <f t="shared" si="58"/>
        <v>0</v>
      </c>
      <c r="I318" s="381">
        <f t="shared" si="58"/>
        <v>0</v>
      </c>
      <c r="J318" s="381">
        <f t="shared" si="58"/>
        <v>0</v>
      </c>
      <c r="K318" s="368"/>
      <c r="M318" s="368"/>
    </row>
    <row r="319" spans="1:13" ht="22.5">
      <c r="A319" s="384" t="s">
        <v>1539</v>
      </c>
      <c r="B319" s="376" t="s">
        <v>924</v>
      </c>
      <c r="C319" s="377" t="s">
        <v>1824</v>
      </c>
      <c r="D319" s="378">
        <f>+'Alimentazione CE Costi'!H329</f>
        <v>0</v>
      </c>
      <c r="E319" s="378">
        <f>+'Alimentazione CE Costi'!I329</f>
        <v>0</v>
      </c>
      <c r="F319" s="378">
        <f>+'Alimentazione CE Costi'!J329</f>
        <v>0</v>
      </c>
      <c r="G319" s="378">
        <f>+'Alimentazione CE Costi'!K329</f>
        <v>0</v>
      </c>
      <c r="H319" s="378">
        <f>+'Alimentazione CE Costi'!L329</f>
        <v>0</v>
      </c>
      <c r="I319" s="378">
        <f>+'Alimentazione CE Costi'!M329</f>
        <v>0</v>
      </c>
      <c r="J319" s="378">
        <f>+'Alimentazione CE Costi'!N329</f>
        <v>0</v>
      </c>
      <c r="K319" s="368"/>
      <c r="M319" s="368"/>
    </row>
    <row r="320" spans="1:13" ht="22.5">
      <c r="A320" s="384"/>
      <c r="B320" s="376" t="s">
        <v>926</v>
      </c>
      <c r="C320" s="377" t="s">
        <v>1825</v>
      </c>
      <c r="D320" s="378">
        <f>+'Alimentazione CE Costi'!H330</f>
        <v>0</v>
      </c>
      <c r="E320" s="378">
        <f>+'Alimentazione CE Costi'!I330</f>
        <v>0</v>
      </c>
      <c r="F320" s="378">
        <f>+'Alimentazione CE Costi'!J330</f>
        <v>0</v>
      </c>
      <c r="G320" s="378">
        <f>+'Alimentazione CE Costi'!K330</f>
        <v>0</v>
      </c>
      <c r="H320" s="378">
        <f>+'Alimentazione CE Costi'!L330</f>
        <v>0</v>
      </c>
      <c r="I320" s="378">
        <f>+'Alimentazione CE Costi'!M330</f>
        <v>0</v>
      </c>
      <c r="J320" s="378">
        <f>+'Alimentazione CE Costi'!N330</f>
        <v>0</v>
      </c>
      <c r="K320" s="368"/>
      <c r="M320" s="368"/>
    </row>
    <row r="321" spans="1:13" ht="22.5">
      <c r="A321" s="384" t="s">
        <v>1588</v>
      </c>
      <c r="B321" s="376" t="s">
        <v>928</v>
      </c>
      <c r="C321" s="377" t="s">
        <v>1826</v>
      </c>
      <c r="D321" s="378">
        <f>+'Alimentazione CE Costi'!H331</f>
        <v>0</v>
      </c>
      <c r="E321" s="378">
        <f>+'Alimentazione CE Costi'!I331</f>
        <v>0</v>
      </c>
      <c r="F321" s="378">
        <f>+'Alimentazione CE Costi'!J331</f>
        <v>0</v>
      </c>
      <c r="G321" s="378">
        <f>+'Alimentazione CE Costi'!K331</f>
        <v>0</v>
      </c>
      <c r="H321" s="378">
        <f>+'Alimentazione CE Costi'!L331</f>
        <v>0</v>
      </c>
      <c r="I321" s="378">
        <f>+'Alimentazione CE Costi'!M331</f>
        <v>0</v>
      </c>
      <c r="J321" s="378">
        <f>+'Alimentazione CE Costi'!N331</f>
        <v>0</v>
      </c>
      <c r="K321" s="368"/>
      <c r="M321" s="368"/>
    </row>
    <row r="322" spans="1:13" ht="22.5">
      <c r="A322" s="384"/>
      <c r="B322" s="406" t="s">
        <v>930</v>
      </c>
      <c r="C322" s="407" t="s">
        <v>1827</v>
      </c>
      <c r="D322" s="375">
        <f t="shared" ref="D322:J322" si="59">SUM(D323:D329)</f>
        <v>875810</v>
      </c>
      <c r="E322" s="375">
        <f t="shared" si="59"/>
        <v>99767</v>
      </c>
      <c r="F322" s="375">
        <f t="shared" si="59"/>
        <v>559809</v>
      </c>
      <c r="G322" s="375">
        <f t="shared" si="59"/>
        <v>24942</v>
      </c>
      <c r="H322" s="375">
        <f t="shared" si="59"/>
        <v>0</v>
      </c>
      <c r="I322" s="375">
        <f t="shared" si="59"/>
        <v>0</v>
      </c>
      <c r="J322" s="375">
        <f t="shared" si="59"/>
        <v>24942</v>
      </c>
      <c r="K322" s="368"/>
      <c r="M322" s="368"/>
    </row>
    <row r="323" spans="1:13" ht="33.75">
      <c r="A323" s="408" t="s">
        <v>1539</v>
      </c>
      <c r="B323" s="385" t="s">
        <v>932</v>
      </c>
      <c r="C323" s="386" t="s">
        <v>1828</v>
      </c>
      <c r="D323" s="378">
        <f>+'Alimentazione CE Costi'!H333</f>
        <v>0</v>
      </c>
      <c r="E323" s="378">
        <f>+'Alimentazione CE Costi'!I333</f>
        <v>0</v>
      </c>
      <c r="F323" s="378">
        <f>+'Alimentazione CE Costi'!J333</f>
        <v>0</v>
      </c>
      <c r="G323" s="378">
        <f>+'Alimentazione CE Costi'!K333</f>
        <v>0</v>
      </c>
      <c r="H323" s="378">
        <f>+'Alimentazione CE Costi'!L333</f>
        <v>0</v>
      </c>
      <c r="I323" s="378">
        <f>+'Alimentazione CE Costi'!M333</f>
        <v>0</v>
      </c>
      <c r="J323" s="378">
        <f>+'Alimentazione CE Costi'!N333</f>
        <v>0</v>
      </c>
      <c r="K323" s="368"/>
      <c r="M323" s="368"/>
    </row>
    <row r="324" spans="1:13" ht="22.5">
      <c r="A324" s="384"/>
      <c r="B324" s="385" t="s">
        <v>934</v>
      </c>
      <c r="C324" s="386" t="s">
        <v>1829</v>
      </c>
      <c r="D324" s="378">
        <f>+'Alimentazione CE Costi'!H334</f>
        <v>0</v>
      </c>
      <c r="E324" s="378">
        <f>+'Alimentazione CE Costi'!I334</f>
        <v>0</v>
      </c>
      <c r="F324" s="378">
        <f>+'Alimentazione CE Costi'!J334</f>
        <v>0</v>
      </c>
      <c r="G324" s="378">
        <f>+'Alimentazione CE Costi'!K334</f>
        <v>0</v>
      </c>
      <c r="H324" s="378">
        <f>+'Alimentazione CE Costi'!L334</f>
        <v>0</v>
      </c>
      <c r="I324" s="378">
        <f>+'Alimentazione CE Costi'!M334</f>
        <v>0</v>
      </c>
      <c r="J324" s="378">
        <f>+'Alimentazione CE Costi'!N334</f>
        <v>0</v>
      </c>
      <c r="K324" s="368"/>
      <c r="M324" s="368"/>
    </row>
    <row r="325" spans="1:13" ht="22.5">
      <c r="A325" s="384" t="s">
        <v>1588</v>
      </c>
      <c r="B325" s="385" t="s">
        <v>936</v>
      </c>
      <c r="C325" s="386" t="s">
        <v>1830</v>
      </c>
      <c r="D325" s="378">
        <f>+'Alimentazione CE Costi'!H335</f>
        <v>0</v>
      </c>
      <c r="E325" s="378">
        <f>+'Alimentazione CE Costi'!I335</f>
        <v>0</v>
      </c>
      <c r="F325" s="378">
        <f>+'Alimentazione CE Costi'!J335</f>
        <v>0</v>
      </c>
      <c r="G325" s="378">
        <f>+'Alimentazione CE Costi'!K335</f>
        <v>0</v>
      </c>
      <c r="H325" s="378">
        <f>+'Alimentazione CE Costi'!L335</f>
        <v>0</v>
      </c>
      <c r="I325" s="378">
        <f>+'Alimentazione CE Costi'!M335</f>
        <v>0</v>
      </c>
      <c r="J325" s="378">
        <f>+'Alimentazione CE Costi'!N335</f>
        <v>0</v>
      </c>
      <c r="K325" s="368"/>
      <c r="M325" s="368"/>
    </row>
    <row r="326" spans="1:13">
      <c r="A326" s="408"/>
      <c r="B326" s="385" t="s">
        <v>938</v>
      </c>
      <c r="C326" s="386" t="s">
        <v>1831</v>
      </c>
      <c r="D326" s="378">
        <f>+'Alimentazione CE Costi'!H337+'Alimentazione CE Costi'!H338</f>
        <v>875810</v>
      </c>
      <c r="E326" s="378">
        <f>+'Alimentazione CE Costi'!I337+'Alimentazione CE Costi'!I338</f>
        <v>99767</v>
      </c>
      <c r="F326" s="378">
        <f>+'Alimentazione CE Costi'!J337+'Alimentazione CE Costi'!J338</f>
        <v>559809</v>
      </c>
      <c r="G326" s="378">
        <f>+'Alimentazione CE Costi'!K337+'Alimentazione CE Costi'!K338</f>
        <v>24942</v>
      </c>
      <c r="H326" s="378">
        <f>+'Alimentazione CE Costi'!L337+'Alimentazione CE Costi'!L338</f>
        <v>0</v>
      </c>
      <c r="I326" s="378">
        <f>+'Alimentazione CE Costi'!M337+'Alimentazione CE Costi'!M338</f>
        <v>0</v>
      </c>
      <c r="J326" s="378">
        <f>+'Alimentazione CE Costi'!N337+'Alimentazione CE Costi'!N338</f>
        <v>24942</v>
      </c>
      <c r="K326" s="368"/>
      <c r="M326" s="368"/>
    </row>
    <row r="327" spans="1:13" ht="22.5">
      <c r="A327" s="390"/>
      <c r="B327" s="385" t="s">
        <v>941</v>
      </c>
      <c r="C327" s="386" t="s">
        <v>1832</v>
      </c>
      <c r="D327" s="378">
        <f>+'Alimentazione CE Costi'!H339</f>
        <v>0</v>
      </c>
      <c r="E327" s="378">
        <f>+'Alimentazione CE Costi'!I339</f>
        <v>0</v>
      </c>
      <c r="F327" s="378">
        <f>+'Alimentazione CE Costi'!J339</f>
        <v>0</v>
      </c>
      <c r="G327" s="378">
        <f>+'Alimentazione CE Costi'!K339</f>
        <v>0</v>
      </c>
      <c r="H327" s="378">
        <f>+'Alimentazione CE Costi'!L339</f>
        <v>0</v>
      </c>
      <c r="I327" s="378">
        <f>+'Alimentazione CE Costi'!M339</f>
        <v>0</v>
      </c>
      <c r="J327" s="378">
        <f>+'Alimentazione CE Costi'!N339</f>
        <v>0</v>
      </c>
      <c r="K327" s="368"/>
      <c r="M327" s="368"/>
    </row>
    <row r="328" spans="1:13" ht="22.5">
      <c r="A328" s="390" t="s">
        <v>1539</v>
      </c>
      <c r="B328" s="385" t="s">
        <v>943</v>
      </c>
      <c r="C328" s="386" t="s">
        <v>1833</v>
      </c>
      <c r="D328" s="378">
        <f>+'Alimentazione CE Costi'!H340</f>
        <v>0</v>
      </c>
      <c r="E328" s="378">
        <f>+'Alimentazione CE Costi'!I340</f>
        <v>0</v>
      </c>
      <c r="F328" s="378">
        <f>+'Alimentazione CE Costi'!J340</f>
        <v>0</v>
      </c>
      <c r="G328" s="378">
        <f>+'Alimentazione CE Costi'!K340</f>
        <v>0</v>
      </c>
      <c r="H328" s="378">
        <f>+'Alimentazione CE Costi'!L340</f>
        <v>0</v>
      </c>
      <c r="I328" s="378">
        <f>+'Alimentazione CE Costi'!M340</f>
        <v>0</v>
      </c>
      <c r="J328" s="378">
        <f>+'Alimentazione CE Costi'!N340</f>
        <v>0</v>
      </c>
      <c r="K328" s="368"/>
      <c r="M328" s="368"/>
    </row>
    <row r="329" spans="1:13" ht="22.5">
      <c r="A329" s="390" t="s">
        <v>1588</v>
      </c>
      <c r="B329" s="385" t="s">
        <v>945</v>
      </c>
      <c r="C329" s="386" t="s">
        <v>1834</v>
      </c>
      <c r="D329" s="378">
        <f>+'Alimentazione CE Costi'!H341</f>
        <v>0</v>
      </c>
      <c r="E329" s="378">
        <f>+'Alimentazione CE Costi'!I341</f>
        <v>0</v>
      </c>
      <c r="F329" s="378">
        <f>+'Alimentazione CE Costi'!J341</f>
        <v>0</v>
      </c>
      <c r="G329" s="378">
        <f>+'Alimentazione CE Costi'!K341</f>
        <v>0</v>
      </c>
      <c r="H329" s="378">
        <f>+'Alimentazione CE Costi'!L341</f>
        <v>0</v>
      </c>
      <c r="I329" s="378">
        <f>+'Alimentazione CE Costi'!M341</f>
        <v>0</v>
      </c>
      <c r="J329" s="378">
        <f>+'Alimentazione CE Costi'!N341</f>
        <v>0</v>
      </c>
      <c r="K329" s="368"/>
      <c r="M329" s="368"/>
    </row>
    <row r="330" spans="1:13" ht="22.5">
      <c r="A330" s="409" t="s">
        <v>1584</v>
      </c>
      <c r="B330" s="387" t="s">
        <v>946</v>
      </c>
      <c r="C330" s="388" t="s">
        <v>1835</v>
      </c>
      <c r="D330" s="378">
        <f>+'Alimentazione CE Costi'!H342</f>
        <v>0</v>
      </c>
      <c r="E330" s="378">
        <f>+'Alimentazione CE Costi'!I342</f>
        <v>0</v>
      </c>
      <c r="F330" s="378">
        <f>+'Alimentazione CE Costi'!J342</f>
        <v>0</v>
      </c>
      <c r="G330" s="378">
        <f>+'Alimentazione CE Costi'!K342</f>
        <v>0</v>
      </c>
      <c r="H330" s="378">
        <f>+'Alimentazione CE Costi'!L342</f>
        <v>0</v>
      </c>
      <c r="I330" s="378">
        <f>+'Alimentazione CE Costi'!M342</f>
        <v>0</v>
      </c>
      <c r="J330" s="378">
        <f>+'Alimentazione CE Costi'!N342</f>
        <v>0</v>
      </c>
      <c r="K330" s="368"/>
      <c r="M330" s="368"/>
    </row>
    <row r="331" spans="1:13">
      <c r="A331" s="390"/>
      <c r="B331" s="370" t="s">
        <v>948</v>
      </c>
      <c r="C331" s="371" t="s">
        <v>1836</v>
      </c>
      <c r="D331" s="372">
        <f t="shared" ref="D331:J331" si="60">+D332+D352+D366</f>
        <v>9541127</v>
      </c>
      <c r="E331" s="372">
        <f t="shared" si="60"/>
        <v>545898</v>
      </c>
      <c r="F331" s="372">
        <f t="shared" si="60"/>
        <v>7791893</v>
      </c>
      <c r="G331" s="372">
        <f t="shared" si="60"/>
        <v>134866</v>
      </c>
      <c r="H331" s="372">
        <f t="shared" si="60"/>
        <v>0</v>
      </c>
      <c r="I331" s="372">
        <f t="shared" si="60"/>
        <v>0</v>
      </c>
      <c r="J331" s="372">
        <f t="shared" si="60"/>
        <v>134866</v>
      </c>
      <c r="K331" s="368"/>
      <c r="M331" s="368"/>
    </row>
    <row r="332" spans="1:13">
      <c r="A332" s="364"/>
      <c r="B332" s="406" t="s">
        <v>950</v>
      </c>
      <c r="C332" s="407" t="s">
        <v>1837</v>
      </c>
      <c r="D332" s="375">
        <f t="shared" ref="D332:J332" si="61">+D333+D334+D335+D338+D339+D340+D341+D342+D343+D344+D345+D348</f>
        <v>9025311</v>
      </c>
      <c r="E332" s="375">
        <f t="shared" si="61"/>
        <v>545898</v>
      </c>
      <c r="F332" s="375">
        <f t="shared" si="61"/>
        <v>7254192</v>
      </c>
      <c r="G332" s="375">
        <f t="shared" si="61"/>
        <v>134866</v>
      </c>
      <c r="H332" s="375">
        <f t="shared" si="61"/>
        <v>0</v>
      </c>
      <c r="I332" s="375">
        <f t="shared" si="61"/>
        <v>0</v>
      </c>
      <c r="J332" s="375">
        <f t="shared" si="61"/>
        <v>134866</v>
      </c>
      <c r="K332" s="368"/>
      <c r="M332" s="368"/>
    </row>
    <row r="333" spans="1:13">
      <c r="A333" s="364"/>
      <c r="B333" s="385" t="s">
        <v>952</v>
      </c>
      <c r="C333" s="386" t="s">
        <v>1838</v>
      </c>
      <c r="D333" s="378">
        <f>+'Alimentazione CE Costi'!H345</f>
        <v>539179</v>
      </c>
      <c r="E333" s="378">
        <f>+'Alimentazione CE Costi'!I345</f>
        <v>0</v>
      </c>
      <c r="F333" s="378">
        <f>+'Alimentazione CE Costi'!J345</f>
        <v>398273</v>
      </c>
      <c r="G333" s="378">
        <f>+'Alimentazione CE Costi'!K345</f>
        <v>0</v>
      </c>
      <c r="H333" s="378">
        <f>+'Alimentazione CE Costi'!L345</f>
        <v>0</v>
      </c>
      <c r="I333" s="378">
        <f>+'Alimentazione CE Costi'!M345</f>
        <v>0</v>
      </c>
      <c r="J333" s="378">
        <f>+'Alimentazione CE Costi'!N345</f>
        <v>0</v>
      </c>
      <c r="K333" s="368"/>
      <c r="M333" s="368"/>
    </row>
    <row r="334" spans="1:13">
      <c r="A334" s="364"/>
      <c r="B334" s="385" t="s">
        <v>954</v>
      </c>
      <c r="C334" s="386" t="s">
        <v>1839</v>
      </c>
      <c r="D334" s="378">
        <f>+'Alimentazione CE Costi'!H346</f>
        <v>1625165</v>
      </c>
      <c r="E334" s="378">
        <f>+'Alimentazione CE Costi'!I346</f>
        <v>376527</v>
      </c>
      <c r="F334" s="378">
        <f>+'Alimentazione CE Costi'!J346</f>
        <v>1181080</v>
      </c>
      <c r="G334" s="378">
        <f>+'Alimentazione CE Costi'!K346</f>
        <v>94132</v>
      </c>
      <c r="H334" s="378">
        <f>+'Alimentazione CE Costi'!L346</f>
        <v>0</v>
      </c>
      <c r="I334" s="378">
        <f>+'Alimentazione CE Costi'!M346</f>
        <v>0</v>
      </c>
      <c r="J334" s="378">
        <f>+'Alimentazione CE Costi'!N346</f>
        <v>94132</v>
      </c>
      <c r="K334" s="368"/>
      <c r="M334" s="368"/>
    </row>
    <row r="335" spans="1:13">
      <c r="A335" s="364"/>
      <c r="B335" s="392" t="s">
        <v>956</v>
      </c>
      <c r="C335" s="393" t="s">
        <v>1840</v>
      </c>
      <c r="D335" s="381">
        <f t="shared" ref="D335:J335" si="62">+D336+D337</f>
        <v>865742</v>
      </c>
      <c r="E335" s="381">
        <f t="shared" si="62"/>
        <v>53742</v>
      </c>
      <c r="F335" s="381">
        <f t="shared" si="62"/>
        <v>601097</v>
      </c>
      <c r="G335" s="381">
        <f t="shared" si="62"/>
        <v>0</v>
      </c>
      <c r="H335" s="381">
        <f t="shared" si="62"/>
        <v>0</v>
      </c>
      <c r="I335" s="381">
        <f t="shared" si="62"/>
        <v>0</v>
      </c>
      <c r="J335" s="381">
        <f t="shared" si="62"/>
        <v>0</v>
      </c>
      <c r="K335" s="368"/>
      <c r="M335" s="368"/>
    </row>
    <row r="336" spans="1:13">
      <c r="A336" s="364"/>
      <c r="B336" s="385" t="s">
        <v>958</v>
      </c>
      <c r="C336" s="386" t="s">
        <v>1841</v>
      </c>
      <c r="D336" s="378">
        <f>+'Alimentazione CE Costi'!H348</f>
        <v>220742</v>
      </c>
      <c r="E336" s="378">
        <f>+'Alimentazione CE Costi'!I348</f>
        <v>53742</v>
      </c>
      <c r="F336" s="378">
        <f>+'Alimentazione CE Costi'!J348</f>
        <v>125382</v>
      </c>
      <c r="G336" s="378">
        <f>+'Alimentazione CE Costi'!K348</f>
        <v>0</v>
      </c>
      <c r="H336" s="378">
        <f>+'Alimentazione CE Costi'!L348</f>
        <v>0</v>
      </c>
      <c r="I336" s="378">
        <f>+'Alimentazione CE Costi'!M348</f>
        <v>0</v>
      </c>
      <c r="J336" s="378">
        <f>+'Alimentazione CE Costi'!N348</f>
        <v>0</v>
      </c>
      <c r="K336" s="368"/>
      <c r="M336" s="368"/>
    </row>
    <row r="337" spans="1:13">
      <c r="A337" s="364"/>
      <c r="B337" s="385" t="s">
        <v>960</v>
      </c>
      <c r="C337" s="386" t="s">
        <v>1842</v>
      </c>
      <c r="D337" s="378">
        <f>+'Alimentazione CE Costi'!H349</f>
        <v>645000</v>
      </c>
      <c r="E337" s="378">
        <f>+'Alimentazione CE Costi'!I349</f>
        <v>0</v>
      </c>
      <c r="F337" s="378">
        <f>+'Alimentazione CE Costi'!J349</f>
        <v>475715</v>
      </c>
      <c r="G337" s="378">
        <f>+'Alimentazione CE Costi'!K349</f>
        <v>0</v>
      </c>
      <c r="H337" s="378">
        <f>+'Alimentazione CE Costi'!L349</f>
        <v>0</v>
      </c>
      <c r="I337" s="378">
        <f>+'Alimentazione CE Costi'!M349</f>
        <v>0</v>
      </c>
      <c r="J337" s="378">
        <f>+'Alimentazione CE Costi'!N349</f>
        <v>0</v>
      </c>
      <c r="K337" s="368"/>
      <c r="M337" s="368"/>
    </row>
    <row r="338" spans="1:13">
      <c r="A338" s="364"/>
      <c r="B338" s="385" t="s">
        <v>962</v>
      </c>
      <c r="C338" s="386" t="s">
        <v>1843</v>
      </c>
      <c r="D338" s="378">
        <f>+'Alimentazione CE Costi'!H350</f>
        <v>1300000</v>
      </c>
      <c r="E338" s="378">
        <f>+'Alimentazione CE Costi'!I350</f>
        <v>0</v>
      </c>
      <c r="F338" s="378">
        <f>+'Alimentazione CE Costi'!J350</f>
        <v>1013834</v>
      </c>
      <c r="G338" s="378">
        <f>+'Alimentazione CE Costi'!K350</f>
        <v>0</v>
      </c>
      <c r="H338" s="378">
        <f>+'Alimentazione CE Costi'!L350</f>
        <v>0</v>
      </c>
      <c r="I338" s="378">
        <f>+'Alimentazione CE Costi'!M350</f>
        <v>0</v>
      </c>
      <c r="J338" s="378">
        <f>+'Alimentazione CE Costi'!N350</f>
        <v>0</v>
      </c>
      <c r="K338" s="368"/>
      <c r="M338" s="368"/>
    </row>
    <row r="339" spans="1:13">
      <c r="A339" s="364"/>
      <c r="B339" s="385" t="s">
        <v>964</v>
      </c>
      <c r="C339" s="386" t="s">
        <v>1844</v>
      </c>
      <c r="D339" s="378">
        <f>+'Alimentazione CE Costi'!H352+'Alimentazione CE Costi'!H353+'Alimentazione CE Costi'!H354</f>
        <v>0</v>
      </c>
      <c r="E339" s="378">
        <f>+'Alimentazione CE Costi'!I352+'Alimentazione CE Costi'!I353+'Alimentazione CE Costi'!I354</f>
        <v>0</v>
      </c>
      <c r="F339" s="378">
        <f>+'Alimentazione CE Costi'!J352+'Alimentazione CE Costi'!J353+'Alimentazione CE Costi'!J354</f>
        <v>0</v>
      </c>
      <c r="G339" s="378">
        <f>+'Alimentazione CE Costi'!K352+'Alimentazione CE Costi'!K353+'Alimentazione CE Costi'!K354</f>
        <v>0</v>
      </c>
      <c r="H339" s="378">
        <f>+'Alimentazione CE Costi'!L352+'Alimentazione CE Costi'!L353+'Alimentazione CE Costi'!L354</f>
        <v>0</v>
      </c>
      <c r="I339" s="378">
        <f>+'Alimentazione CE Costi'!M352+'Alimentazione CE Costi'!M353+'Alimentazione CE Costi'!M354</f>
        <v>0</v>
      </c>
      <c r="J339" s="378">
        <f>+'Alimentazione CE Costi'!N352+'Alimentazione CE Costi'!N353+'Alimentazione CE Costi'!N354</f>
        <v>0</v>
      </c>
      <c r="K339" s="368"/>
      <c r="M339" s="368"/>
    </row>
    <row r="340" spans="1:13">
      <c r="A340" s="364"/>
      <c r="B340" s="385" t="s">
        <v>969</v>
      </c>
      <c r="C340" s="386" t="s">
        <v>1845</v>
      </c>
      <c r="D340" s="378">
        <f>+'Alimentazione CE Costi'!H355</f>
        <v>250013</v>
      </c>
      <c r="E340" s="378">
        <f>+'Alimentazione CE Costi'!I355</f>
        <v>0</v>
      </c>
      <c r="F340" s="378">
        <f>+'Alimentazione CE Costi'!J355</f>
        <v>202824</v>
      </c>
      <c r="G340" s="378">
        <f>+'Alimentazione CE Costi'!K355</f>
        <v>0</v>
      </c>
      <c r="H340" s="378">
        <f>+'Alimentazione CE Costi'!L355</f>
        <v>0</v>
      </c>
      <c r="I340" s="378">
        <f>+'Alimentazione CE Costi'!M355</f>
        <v>0</v>
      </c>
      <c r="J340" s="378">
        <f>+'Alimentazione CE Costi'!N355</f>
        <v>0</v>
      </c>
      <c r="K340" s="368"/>
      <c r="M340" s="368"/>
    </row>
    <row r="341" spans="1:13">
      <c r="A341" s="364"/>
      <c r="B341" s="385" t="s">
        <v>971</v>
      </c>
      <c r="C341" s="386" t="s">
        <v>1846</v>
      </c>
      <c r="D341" s="378">
        <f>+'Alimentazione CE Costi'!H356</f>
        <v>257000</v>
      </c>
      <c r="E341" s="378">
        <f>+'Alimentazione CE Costi'!I356</f>
        <v>0</v>
      </c>
      <c r="F341" s="378">
        <f>+'Alimentazione CE Costi'!J356</f>
        <v>189548</v>
      </c>
      <c r="G341" s="378">
        <f>+'Alimentazione CE Costi'!K356</f>
        <v>0</v>
      </c>
      <c r="H341" s="378">
        <f>+'Alimentazione CE Costi'!L356</f>
        <v>0</v>
      </c>
      <c r="I341" s="378">
        <f>+'Alimentazione CE Costi'!M356</f>
        <v>0</v>
      </c>
      <c r="J341" s="378">
        <f>+'Alimentazione CE Costi'!N356</f>
        <v>0</v>
      </c>
      <c r="K341" s="368"/>
      <c r="M341" s="368"/>
    </row>
    <row r="342" spans="1:13">
      <c r="A342" s="364"/>
      <c r="B342" s="385" t="s">
        <v>973</v>
      </c>
      <c r="C342" s="386" t="s">
        <v>1847</v>
      </c>
      <c r="D342" s="378">
        <f>+'Alimentazione CE Costi'!H358+'Alimentazione CE Costi'!H359</f>
        <v>102320</v>
      </c>
      <c r="E342" s="378">
        <f>+'Alimentazione CE Costi'!I358+'Alimentazione CE Costi'!I359</f>
        <v>0</v>
      </c>
      <c r="F342" s="378">
        <f>+'Alimentazione CE Costi'!J358+'Alimentazione CE Costi'!J359</f>
        <v>82841</v>
      </c>
      <c r="G342" s="378">
        <f>+'Alimentazione CE Costi'!K358+'Alimentazione CE Costi'!K359</f>
        <v>0</v>
      </c>
      <c r="H342" s="378">
        <f>+'Alimentazione CE Costi'!L358+'Alimentazione CE Costi'!L359</f>
        <v>0</v>
      </c>
      <c r="I342" s="378">
        <f>+'Alimentazione CE Costi'!M358+'Alimentazione CE Costi'!M359</f>
        <v>0</v>
      </c>
      <c r="J342" s="378">
        <f>+'Alimentazione CE Costi'!N358+'Alimentazione CE Costi'!N359</f>
        <v>0</v>
      </c>
      <c r="K342" s="368"/>
      <c r="M342" s="368"/>
    </row>
    <row r="343" spans="1:13">
      <c r="A343" s="364"/>
      <c r="B343" s="385" t="s">
        <v>977</v>
      </c>
      <c r="C343" s="386" t="s">
        <v>1848</v>
      </c>
      <c r="D343" s="378">
        <f>+'Alimentazione CE Costi'!H360</f>
        <v>700000</v>
      </c>
      <c r="E343" s="378">
        <f>+'Alimentazione CE Costi'!I360</f>
        <v>0</v>
      </c>
      <c r="F343" s="378">
        <f>+'Alimentazione CE Costi'!J360</f>
        <v>552966</v>
      </c>
      <c r="G343" s="378">
        <f>+'Alimentazione CE Costi'!K360</f>
        <v>0</v>
      </c>
      <c r="H343" s="378">
        <f>+'Alimentazione CE Costi'!L360</f>
        <v>0</v>
      </c>
      <c r="I343" s="378">
        <f>+'Alimentazione CE Costi'!M360</f>
        <v>0</v>
      </c>
      <c r="J343" s="378">
        <f>+'Alimentazione CE Costi'!N360</f>
        <v>0</v>
      </c>
      <c r="K343" s="368"/>
      <c r="M343" s="368"/>
    </row>
    <row r="344" spans="1:13">
      <c r="A344" s="364"/>
      <c r="B344" s="385" t="s">
        <v>979</v>
      </c>
      <c r="C344" s="386" t="s">
        <v>1849</v>
      </c>
      <c r="D344" s="378">
        <f>+ROUND(SUM('Alimentazione CE Costi'!H362:H366),2)</f>
        <v>202407</v>
      </c>
      <c r="E344" s="378">
        <f>+ROUND(SUM('Alimentazione CE Costi'!I362:I366),2)</f>
        <v>0</v>
      </c>
      <c r="F344" s="378">
        <f>+ROUND(SUM('Alimentazione CE Costi'!J362:J366),2)</f>
        <v>154900</v>
      </c>
      <c r="G344" s="378">
        <f>+ROUND(SUM('Alimentazione CE Costi'!K362:K366),2)</f>
        <v>0</v>
      </c>
      <c r="H344" s="378">
        <f>+ROUND(SUM('Alimentazione CE Costi'!L362:L366),2)</f>
        <v>0</v>
      </c>
      <c r="I344" s="378">
        <f>+ROUND(SUM('Alimentazione CE Costi'!M362:M366),2)</f>
        <v>0</v>
      </c>
      <c r="J344" s="378">
        <f>+ROUND(SUM('Alimentazione CE Costi'!N362:N366),2)</f>
        <v>0</v>
      </c>
      <c r="K344" s="368"/>
      <c r="M344" s="368"/>
    </row>
    <row r="345" spans="1:13">
      <c r="A345" s="390"/>
      <c r="B345" s="392" t="s">
        <v>985</v>
      </c>
      <c r="C345" s="393" t="s">
        <v>1850</v>
      </c>
      <c r="D345" s="381">
        <f t="shared" ref="D345:J345" si="63">+D346+D347</f>
        <v>85000</v>
      </c>
      <c r="E345" s="381">
        <f t="shared" si="63"/>
        <v>0</v>
      </c>
      <c r="F345" s="381">
        <f t="shared" si="63"/>
        <v>66379</v>
      </c>
      <c r="G345" s="381">
        <f t="shared" si="63"/>
        <v>0</v>
      </c>
      <c r="H345" s="381">
        <f t="shared" si="63"/>
        <v>0</v>
      </c>
      <c r="I345" s="381">
        <f t="shared" si="63"/>
        <v>0</v>
      </c>
      <c r="J345" s="381">
        <f t="shared" si="63"/>
        <v>0</v>
      </c>
      <c r="K345" s="368"/>
      <c r="M345" s="368"/>
    </row>
    <row r="346" spans="1:13">
      <c r="A346" s="390"/>
      <c r="B346" s="376" t="s">
        <v>987</v>
      </c>
      <c r="C346" s="377" t="s">
        <v>1851</v>
      </c>
      <c r="D346" s="378">
        <f>+'Alimentazione CE Costi'!H368</f>
        <v>0</v>
      </c>
      <c r="E346" s="378">
        <f>+'Alimentazione CE Costi'!I368</f>
        <v>0</v>
      </c>
      <c r="F346" s="378">
        <f>+'Alimentazione CE Costi'!J368</f>
        <v>0</v>
      </c>
      <c r="G346" s="378">
        <f>+'Alimentazione CE Costi'!K368</f>
        <v>0</v>
      </c>
      <c r="H346" s="378">
        <f>+'Alimentazione CE Costi'!L368</f>
        <v>0</v>
      </c>
      <c r="I346" s="378">
        <f>+'Alimentazione CE Costi'!M368</f>
        <v>0</v>
      </c>
      <c r="J346" s="378">
        <f>+'Alimentazione CE Costi'!N368</f>
        <v>0</v>
      </c>
      <c r="K346" s="368"/>
      <c r="M346" s="368"/>
    </row>
    <row r="347" spans="1:13">
      <c r="A347" s="390"/>
      <c r="B347" s="376" t="s">
        <v>989</v>
      </c>
      <c r="C347" s="377" t="s">
        <v>1852</v>
      </c>
      <c r="D347" s="378">
        <f>+'Alimentazione CE Costi'!H369</f>
        <v>85000</v>
      </c>
      <c r="E347" s="378">
        <f>+'Alimentazione CE Costi'!I369</f>
        <v>0</v>
      </c>
      <c r="F347" s="378">
        <f>+'Alimentazione CE Costi'!J369</f>
        <v>66379</v>
      </c>
      <c r="G347" s="378">
        <f>+'Alimentazione CE Costi'!K369</f>
        <v>0</v>
      </c>
      <c r="H347" s="378">
        <f>+'Alimentazione CE Costi'!L369</f>
        <v>0</v>
      </c>
      <c r="I347" s="378">
        <f>+'Alimentazione CE Costi'!M369</f>
        <v>0</v>
      </c>
      <c r="J347" s="378">
        <f>+'Alimentazione CE Costi'!N369</f>
        <v>0</v>
      </c>
      <c r="K347" s="368"/>
      <c r="M347" s="368"/>
    </row>
    <row r="348" spans="1:13">
      <c r="A348" s="390"/>
      <c r="B348" s="392" t="s">
        <v>991</v>
      </c>
      <c r="C348" s="393" t="s">
        <v>1853</v>
      </c>
      <c r="D348" s="381">
        <f t="shared" ref="D348:J348" si="64">+D349+D350+D351</f>
        <v>3098485</v>
      </c>
      <c r="E348" s="381">
        <f t="shared" si="64"/>
        <v>115629</v>
      </c>
      <c r="F348" s="381">
        <f t="shared" si="64"/>
        <v>2810450</v>
      </c>
      <c r="G348" s="381">
        <f t="shared" si="64"/>
        <v>40734</v>
      </c>
      <c r="H348" s="381">
        <f t="shared" si="64"/>
        <v>0</v>
      </c>
      <c r="I348" s="381">
        <f t="shared" si="64"/>
        <v>0</v>
      </c>
      <c r="J348" s="381">
        <f t="shared" si="64"/>
        <v>40734</v>
      </c>
      <c r="K348" s="368"/>
      <c r="M348" s="368"/>
    </row>
    <row r="349" spans="1:13" ht="22.5">
      <c r="A349" s="390" t="s">
        <v>1539</v>
      </c>
      <c r="B349" s="376" t="s">
        <v>993</v>
      </c>
      <c r="C349" s="377" t="s">
        <v>1854</v>
      </c>
      <c r="D349" s="378">
        <f>+'Alimentazione CE Costi'!H371</f>
        <v>509590</v>
      </c>
      <c r="E349" s="378">
        <f>+'Alimentazione CE Costi'!I371</f>
        <v>13408</v>
      </c>
      <c r="F349" s="378">
        <f>+'Alimentazione CE Costi'!J371</f>
        <v>510157</v>
      </c>
      <c r="G349" s="378">
        <f>+'Alimentazione CE Costi'!K371</f>
        <v>15179</v>
      </c>
      <c r="H349" s="378">
        <f>+'Alimentazione CE Costi'!L371</f>
        <v>0</v>
      </c>
      <c r="I349" s="378">
        <f>+'Alimentazione CE Costi'!M371</f>
        <v>0</v>
      </c>
      <c r="J349" s="378">
        <f>+'Alimentazione CE Costi'!N371</f>
        <v>15179</v>
      </c>
      <c r="K349" s="368"/>
      <c r="M349" s="368"/>
    </row>
    <row r="350" spans="1:13">
      <c r="A350" s="364"/>
      <c r="B350" s="376" t="s">
        <v>995</v>
      </c>
      <c r="C350" s="377" t="s">
        <v>1855</v>
      </c>
      <c r="D350" s="378">
        <f>+'Alimentazione CE Costi'!H373+'Alimentazione CE Costi'!H374</f>
        <v>0</v>
      </c>
      <c r="E350" s="378">
        <f>+'Alimentazione CE Costi'!I373+'Alimentazione CE Costi'!I374</f>
        <v>0</v>
      </c>
      <c r="F350" s="378">
        <f>+'Alimentazione CE Costi'!J373+'Alimentazione CE Costi'!J374</f>
        <v>0</v>
      </c>
      <c r="G350" s="378">
        <f>+'Alimentazione CE Costi'!K373+'Alimentazione CE Costi'!K374</f>
        <v>0</v>
      </c>
      <c r="H350" s="378">
        <f>+'Alimentazione CE Costi'!L373+'Alimentazione CE Costi'!L374</f>
        <v>0</v>
      </c>
      <c r="I350" s="378">
        <f>+'Alimentazione CE Costi'!M373+'Alimentazione CE Costi'!M374</f>
        <v>0</v>
      </c>
      <c r="J350" s="378">
        <f>+'Alimentazione CE Costi'!N373+'Alimentazione CE Costi'!N374</f>
        <v>0</v>
      </c>
      <c r="K350" s="368"/>
      <c r="M350" s="368"/>
    </row>
    <row r="351" spans="1:13">
      <c r="A351" s="390"/>
      <c r="B351" s="376" t="s">
        <v>999</v>
      </c>
      <c r="C351" s="377" t="s">
        <v>1856</v>
      </c>
      <c r="D351" s="378">
        <f>+ROUND(SUM('Alimentazione CE Costi'!H376:H390),2)</f>
        <v>2588895</v>
      </c>
      <c r="E351" s="378">
        <f>+ROUND(SUM('Alimentazione CE Costi'!I376:I390),2)</f>
        <v>102221</v>
      </c>
      <c r="F351" s="378">
        <f>+ROUND(SUM('Alimentazione CE Costi'!J376:J390),2)</f>
        <v>2300293</v>
      </c>
      <c r="G351" s="378">
        <f>+ROUND(SUM('Alimentazione CE Costi'!K376:K390),2)</f>
        <v>25555</v>
      </c>
      <c r="H351" s="378">
        <f>+ROUND(SUM('Alimentazione CE Costi'!L376:L390),2)</f>
        <v>0</v>
      </c>
      <c r="I351" s="378">
        <f>+ROUND(SUM('Alimentazione CE Costi'!M376:M390),2)</f>
        <v>0</v>
      </c>
      <c r="J351" s="378">
        <f>+ROUND(SUM('Alimentazione CE Costi'!N376:N390),2)</f>
        <v>25555</v>
      </c>
      <c r="K351" s="368"/>
      <c r="M351" s="368"/>
    </row>
    <row r="352" spans="1:13" ht="22.5">
      <c r="A352" s="364"/>
      <c r="B352" s="406" t="s">
        <v>1015</v>
      </c>
      <c r="C352" s="407" t="s">
        <v>1857</v>
      </c>
      <c r="D352" s="375">
        <f t="shared" ref="D352:J352" si="65">+D353+D354+D355+D362</f>
        <v>472816</v>
      </c>
      <c r="E352" s="375">
        <f t="shared" si="65"/>
        <v>0</v>
      </c>
      <c r="F352" s="375">
        <f t="shared" si="65"/>
        <v>496987</v>
      </c>
      <c r="G352" s="375">
        <f t="shared" si="65"/>
        <v>0</v>
      </c>
      <c r="H352" s="375">
        <f t="shared" si="65"/>
        <v>0</v>
      </c>
      <c r="I352" s="375">
        <f t="shared" si="65"/>
        <v>0</v>
      </c>
      <c r="J352" s="375">
        <f t="shared" si="65"/>
        <v>0</v>
      </c>
      <c r="K352" s="368"/>
      <c r="M352" s="368"/>
    </row>
    <row r="353" spans="1:13" ht="22.5">
      <c r="A353" s="364" t="s">
        <v>1539</v>
      </c>
      <c r="B353" s="385" t="s">
        <v>1017</v>
      </c>
      <c r="C353" s="386" t="s">
        <v>1858</v>
      </c>
      <c r="D353" s="378">
        <f>+'Alimentazione CE Costi'!H392</f>
        <v>0</v>
      </c>
      <c r="E353" s="378">
        <f>+'Alimentazione CE Costi'!I392</f>
        <v>0</v>
      </c>
      <c r="F353" s="378">
        <f>+'Alimentazione CE Costi'!J392</f>
        <v>0</v>
      </c>
      <c r="G353" s="378">
        <f>+'Alimentazione CE Costi'!K392</f>
        <v>0</v>
      </c>
      <c r="H353" s="378">
        <f>+'Alimentazione CE Costi'!L392</f>
        <v>0</v>
      </c>
      <c r="I353" s="378">
        <f>+'Alimentazione CE Costi'!M392</f>
        <v>0</v>
      </c>
      <c r="J353" s="378">
        <f>+'Alimentazione CE Costi'!N392</f>
        <v>0</v>
      </c>
      <c r="K353" s="368"/>
      <c r="M353" s="368"/>
    </row>
    <row r="354" spans="1:13" ht="22.5">
      <c r="A354" s="364"/>
      <c r="B354" s="385" t="s">
        <v>1019</v>
      </c>
      <c r="C354" s="386" t="s">
        <v>1859</v>
      </c>
      <c r="D354" s="378">
        <f>+'Alimentazione CE Costi'!H393</f>
        <v>0</v>
      </c>
      <c r="E354" s="378">
        <f>+'Alimentazione CE Costi'!I393</f>
        <v>0</v>
      </c>
      <c r="F354" s="378">
        <f>+'Alimentazione CE Costi'!J393</f>
        <v>0</v>
      </c>
      <c r="G354" s="378">
        <f>+'Alimentazione CE Costi'!K393</f>
        <v>0</v>
      </c>
      <c r="H354" s="378">
        <f>+'Alimentazione CE Costi'!L393</f>
        <v>0</v>
      </c>
      <c r="I354" s="378">
        <f>+'Alimentazione CE Costi'!M393</f>
        <v>0</v>
      </c>
      <c r="J354" s="378">
        <f>+'Alimentazione CE Costi'!N393</f>
        <v>0</v>
      </c>
      <c r="K354" s="368"/>
      <c r="M354" s="368"/>
    </row>
    <row r="355" spans="1:13" ht="22.5">
      <c r="A355" s="364"/>
      <c r="B355" s="392" t="s">
        <v>1021</v>
      </c>
      <c r="C355" s="393" t="s">
        <v>1860</v>
      </c>
      <c r="D355" s="381">
        <f t="shared" ref="D355:J355" si="66">SUM(D356:D361)</f>
        <v>442816</v>
      </c>
      <c r="E355" s="381">
        <f t="shared" si="66"/>
        <v>0</v>
      </c>
      <c r="F355" s="381">
        <f t="shared" si="66"/>
        <v>474861</v>
      </c>
      <c r="G355" s="381">
        <f t="shared" si="66"/>
        <v>0</v>
      </c>
      <c r="H355" s="381">
        <f t="shared" si="66"/>
        <v>0</v>
      </c>
      <c r="I355" s="381">
        <f t="shared" si="66"/>
        <v>0</v>
      </c>
      <c r="J355" s="381">
        <f t="shared" si="66"/>
        <v>0</v>
      </c>
      <c r="K355" s="368"/>
      <c r="M355" s="368"/>
    </row>
    <row r="356" spans="1:13">
      <c r="A356" s="364"/>
      <c r="B356" s="376" t="s">
        <v>1023</v>
      </c>
      <c r="C356" s="377" t="s">
        <v>1861</v>
      </c>
      <c r="D356" s="378">
        <f>+'Alimentazione CE Costi'!H396+'Alimentazione CE Costi'!H397+'Alimentazione CE Costi'!H398+'Alimentazione CE Costi'!H399+'Alimentazione CE Costi'!H400</f>
        <v>7070</v>
      </c>
      <c r="E356" s="378">
        <f>+'Alimentazione CE Costi'!I396+'Alimentazione CE Costi'!I397+'Alimentazione CE Costi'!I398+'Alimentazione CE Costi'!I399+'Alimentazione CE Costi'!I400</f>
        <v>0</v>
      </c>
      <c r="F356" s="378">
        <f>+'Alimentazione CE Costi'!J396+'Alimentazione CE Costi'!J397+'Alimentazione CE Costi'!J398+'Alimentazione CE Costi'!J399+'Alimentazione CE Costi'!J400</f>
        <v>8851</v>
      </c>
      <c r="G356" s="378">
        <f>+'Alimentazione CE Costi'!K396+'Alimentazione CE Costi'!K397+'Alimentazione CE Costi'!K398+'Alimentazione CE Costi'!K399+'Alimentazione CE Costi'!K400</f>
        <v>0</v>
      </c>
      <c r="H356" s="378">
        <f>+'Alimentazione CE Costi'!L396+'Alimentazione CE Costi'!L397+'Alimentazione CE Costi'!L398+'Alimentazione CE Costi'!L399+'Alimentazione CE Costi'!L400</f>
        <v>0</v>
      </c>
      <c r="I356" s="378">
        <f>+'Alimentazione CE Costi'!M396+'Alimentazione CE Costi'!M397+'Alimentazione CE Costi'!M398+'Alimentazione CE Costi'!M399+'Alimentazione CE Costi'!M400</f>
        <v>0</v>
      </c>
      <c r="J356" s="378">
        <f>+'Alimentazione CE Costi'!N396+'Alimentazione CE Costi'!N397+'Alimentazione CE Costi'!N398+'Alimentazione CE Costi'!N399+'Alimentazione CE Costi'!N400</f>
        <v>0</v>
      </c>
      <c r="K356" s="368"/>
      <c r="M356" s="368"/>
    </row>
    <row r="357" spans="1:13" ht="22.5">
      <c r="A357" s="364"/>
      <c r="B357" s="376" t="s">
        <v>1030</v>
      </c>
      <c r="C357" s="377" t="s">
        <v>1862</v>
      </c>
      <c r="D357" s="378">
        <f>+'Alimentazione CE Costi'!H401</f>
        <v>0</v>
      </c>
      <c r="E357" s="378">
        <f>+'Alimentazione CE Costi'!I401</f>
        <v>0</v>
      </c>
      <c r="F357" s="378">
        <f>+'Alimentazione CE Costi'!J401</f>
        <v>0</v>
      </c>
      <c r="G357" s="378">
        <f>+'Alimentazione CE Costi'!K401</f>
        <v>0</v>
      </c>
      <c r="H357" s="378">
        <f>+'Alimentazione CE Costi'!L401</f>
        <v>0</v>
      </c>
      <c r="I357" s="378">
        <f>+'Alimentazione CE Costi'!M401</f>
        <v>0</v>
      </c>
      <c r="J357" s="378">
        <f>+'Alimentazione CE Costi'!N401</f>
        <v>0</v>
      </c>
      <c r="K357" s="368"/>
      <c r="M357" s="368"/>
    </row>
    <row r="358" spans="1:13" ht="22.5">
      <c r="A358" s="364"/>
      <c r="B358" s="376" t="s">
        <v>1032</v>
      </c>
      <c r="C358" s="377" t="s">
        <v>1863</v>
      </c>
      <c r="D358" s="378">
        <f>+'Alimentazione CE Costi'!H402</f>
        <v>0</v>
      </c>
      <c r="E358" s="378">
        <f>+'Alimentazione CE Costi'!I402</f>
        <v>0</v>
      </c>
      <c r="F358" s="378">
        <f>+'Alimentazione CE Costi'!J402</f>
        <v>0</v>
      </c>
      <c r="G358" s="378">
        <f>+'Alimentazione CE Costi'!K402</f>
        <v>0</v>
      </c>
      <c r="H358" s="378">
        <f>+'Alimentazione CE Costi'!L402</f>
        <v>0</v>
      </c>
      <c r="I358" s="378">
        <f>+'Alimentazione CE Costi'!M402</f>
        <v>0</v>
      </c>
      <c r="J358" s="378">
        <f>+'Alimentazione CE Costi'!N402</f>
        <v>0</v>
      </c>
      <c r="K358" s="368"/>
      <c r="M358" s="368"/>
    </row>
    <row r="359" spans="1:13">
      <c r="A359" s="364"/>
      <c r="B359" s="376" t="s">
        <v>1034</v>
      </c>
      <c r="C359" s="377" t="s">
        <v>1864</v>
      </c>
      <c r="D359" s="378">
        <f>+'Alimentazione CE Costi'!H403</f>
        <v>391664</v>
      </c>
      <c r="E359" s="378">
        <f>+'Alimentazione CE Costi'!I403</f>
        <v>0</v>
      </c>
      <c r="F359" s="378">
        <f>+'Alimentazione CE Costi'!J403</f>
        <v>433239</v>
      </c>
      <c r="G359" s="378">
        <f>+'Alimentazione CE Costi'!K403</f>
        <v>0</v>
      </c>
      <c r="H359" s="378">
        <f>+'Alimentazione CE Costi'!L403</f>
        <v>0</v>
      </c>
      <c r="I359" s="378">
        <f>+'Alimentazione CE Costi'!M403</f>
        <v>0</v>
      </c>
      <c r="J359" s="378">
        <f>+'Alimentazione CE Costi'!N403</f>
        <v>0</v>
      </c>
      <c r="K359" s="368"/>
      <c r="M359" s="368"/>
    </row>
    <row r="360" spans="1:13" ht="22.5">
      <c r="A360" s="364"/>
      <c r="B360" s="376" t="s">
        <v>1036</v>
      </c>
      <c r="C360" s="377" t="s">
        <v>1865</v>
      </c>
      <c r="D360" s="401">
        <f>+SUM('Alimentazione CE Costi'!H405:H409)</f>
        <v>44082</v>
      </c>
      <c r="E360" s="401">
        <f>+SUM('Alimentazione CE Costi'!I405:I409)</f>
        <v>0</v>
      </c>
      <c r="F360" s="401">
        <f>+SUM('Alimentazione CE Costi'!J405:J409)</f>
        <v>32771</v>
      </c>
      <c r="G360" s="401">
        <f>+SUM('Alimentazione CE Costi'!K405:K409)</f>
        <v>0</v>
      </c>
      <c r="H360" s="401">
        <f>+SUM('Alimentazione CE Costi'!L405:L409)</f>
        <v>0</v>
      </c>
      <c r="I360" s="401">
        <f>+SUM('Alimentazione CE Costi'!M405:M409)</f>
        <v>0</v>
      </c>
      <c r="J360" s="401">
        <f>+SUM('Alimentazione CE Costi'!N405:N409)</f>
        <v>0</v>
      </c>
      <c r="K360" s="368"/>
      <c r="M360" s="368"/>
    </row>
    <row r="361" spans="1:13" ht="45">
      <c r="A361" s="364"/>
      <c r="B361" s="376" t="s">
        <v>1042</v>
      </c>
      <c r="C361" s="377" t="s">
        <v>1866</v>
      </c>
      <c r="D361" s="378">
        <f>+'Alimentazione CE Costi'!H410</f>
        <v>0</v>
      </c>
      <c r="E361" s="378">
        <f>+'Alimentazione CE Costi'!I410</f>
        <v>0</v>
      </c>
      <c r="F361" s="378">
        <f>+'Alimentazione CE Costi'!J410</f>
        <v>0</v>
      </c>
      <c r="G361" s="378">
        <f>+'Alimentazione CE Costi'!K410</f>
        <v>0</v>
      </c>
      <c r="H361" s="378">
        <f>+'Alimentazione CE Costi'!L410</f>
        <v>0</v>
      </c>
      <c r="I361" s="378">
        <f>+'Alimentazione CE Costi'!M410</f>
        <v>0</v>
      </c>
      <c r="J361" s="378">
        <f>+'Alimentazione CE Costi'!N410</f>
        <v>0</v>
      </c>
      <c r="K361" s="368"/>
      <c r="M361" s="368"/>
    </row>
    <row r="362" spans="1:13" ht="22.5">
      <c r="A362" s="364"/>
      <c r="B362" s="392" t="s">
        <v>1044</v>
      </c>
      <c r="C362" s="393" t="s">
        <v>1867</v>
      </c>
      <c r="D362" s="381">
        <f t="shared" ref="D362:J362" si="67">SUM(D363:D365)</f>
        <v>30000</v>
      </c>
      <c r="E362" s="381">
        <f t="shared" si="67"/>
        <v>0</v>
      </c>
      <c r="F362" s="381">
        <f t="shared" si="67"/>
        <v>22126</v>
      </c>
      <c r="G362" s="381">
        <f t="shared" si="67"/>
        <v>0</v>
      </c>
      <c r="H362" s="381">
        <f t="shared" si="67"/>
        <v>0</v>
      </c>
      <c r="I362" s="381">
        <f t="shared" si="67"/>
        <v>0</v>
      </c>
      <c r="J362" s="381">
        <f t="shared" si="67"/>
        <v>0</v>
      </c>
      <c r="K362" s="368"/>
      <c r="M362" s="368"/>
    </row>
    <row r="363" spans="1:13" ht="22.5">
      <c r="A363" s="364" t="s">
        <v>1539</v>
      </c>
      <c r="B363" s="376" t="s">
        <v>1046</v>
      </c>
      <c r="C363" s="377" t="s">
        <v>1868</v>
      </c>
      <c r="D363" s="378">
        <f>+'Alimentazione CE Costi'!H412</f>
        <v>0</v>
      </c>
      <c r="E363" s="378">
        <f>+'Alimentazione CE Costi'!I412</f>
        <v>0</v>
      </c>
      <c r="F363" s="378">
        <f>+'Alimentazione CE Costi'!J412</f>
        <v>0</v>
      </c>
      <c r="G363" s="378">
        <f>+'Alimentazione CE Costi'!K412</f>
        <v>0</v>
      </c>
      <c r="H363" s="378">
        <f>+'Alimentazione CE Costi'!L412</f>
        <v>0</v>
      </c>
      <c r="I363" s="378">
        <f>+'Alimentazione CE Costi'!M412</f>
        <v>0</v>
      </c>
      <c r="J363" s="378">
        <f>+'Alimentazione CE Costi'!N412</f>
        <v>0</v>
      </c>
      <c r="K363" s="368"/>
      <c r="M363" s="368"/>
    </row>
    <row r="364" spans="1:13" ht="22.5">
      <c r="A364" s="364"/>
      <c r="B364" s="376" t="s">
        <v>1048</v>
      </c>
      <c r="C364" s="377" t="s">
        <v>1869</v>
      </c>
      <c r="D364" s="378">
        <f>+'Alimentazione CE Costi'!H413</f>
        <v>30000</v>
      </c>
      <c r="E364" s="378">
        <f>+'Alimentazione CE Costi'!I413</f>
        <v>0</v>
      </c>
      <c r="F364" s="378">
        <f>+'Alimentazione CE Costi'!J413</f>
        <v>22126</v>
      </c>
      <c r="G364" s="378">
        <f>+'Alimentazione CE Costi'!K413</f>
        <v>0</v>
      </c>
      <c r="H364" s="378">
        <f>+'Alimentazione CE Costi'!L413</f>
        <v>0</v>
      </c>
      <c r="I364" s="378">
        <f>+'Alimentazione CE Costi'!M413</f>
        <v>0</v>
      </c>
      <c r="J364" s="378">
        <f>+'Alimentazione CE Costi'!N413</f>
        <v>0</v>
      </c>
      <c r="K364" s="368"/>
      <c r="M364" s="368"/>
    </row>
    <row r="365" spans="1:13" ht="22.5">
      <c r="A365" s="364" t="s">
        <v>1588</v>
      </c>
      <c r="B365" s="376" t="s">
        <v>1050</v>
      </c>
      <c r="C365" s="377" t="s">
        <v>1870</v>
      </c>
      <c r="D365" s="378">
        <f>+'Alimentazione CE Costi'!H414</f>
        <v>0</v>
      </c>
      <c r="E365" s="378">
        <f>+'Alimentazione CE Costi'!I414</f>
        <v>0</v>
      </c>
      <c r="F365" s="378">
        <f>+'Alimentazione CE Costi'!J414</f>
        <v>0</v>
      </c>
      <c r="G365" s="378">
        <f>+'Alimentazione CE Costi'!K414</f>
        <v>0</v>
      </c>
      <c r="H365" s="378">
        <f>+'Alimentazione CE Costi'!L414</f>
        <v>0</v>
      </c>
      <c r="I365" s="378">
        <f>+'Alimentazione CE Costi'!M414</f>
        <v>0</v>
      </c>
      <c r="J365" s="378">
        <f>+'Alimentazione CE Costi'!N414</f>
        <v>0</v>
      </c>
      <c r="K365" s="368"/>
      <c r="M365" s="368"/>
    </row>
    <row r="366" spans="1:13">
      <c r="A366" s="364"/>
      <c r="B366" s="406" t="s">
        <v>1052</v>
      </c>
      <c r="C366" s="407" t="s">
        <v>1871</v>
      </c>
      <c r="D366" s="375">
        <f t="shared" ref="D366:J366" si="68">+D367+D368</f>
        <v>43000</v>
      </c>
      <c r="E366" s="375">
        <f t="shared" si="68"/>
        <v>0</v>
      </c>
      <c r="F366" s="375">
        <f t="shared" si="68"/>
        <v>40714</v>
      </c>
      <c r="G366" s="375">
        <f t="shared" si="68"/>
        <v>0</v>
      </c>
      <c r="H366" s="375">
        <f t="shared" si="68"/>
        <v>0</v>
      </c>
      <c r="I366" s="375">
        <f t="shared" si="68"/>
        <v>0</v>
      </c>
      <c r="J366" s="375">
        <f t="shared" si="68"/>
        <v>0</v>
      </c>
      <c r="K366" s="368"/>
      <c r="M366" s="368"/>
    </row>
    <row r="367" spans="1:13">
      <c r="A367" s="364"/>
      <c r="B367" s="385" t="s">
        <v>1054</v>
      </c>
      <c r="C367" s="386" t="s">
        <v>1872</v>
      </c>
      <c r="D367" s="378">
        <f>+'Alimentazione CE Costi'!H416</f>
        <v>19000</v>
      </c>
      <c r="E367" s="378">
        <f>+'Alimentazione CE Costi'!I416</f>
        <v>0</v>
      </c>
      <c r="F367" s="378">
        <f>+'Alimentazione CE Costi'!J416</f>
        <v>14013</v>
      </c>
      <c r="G367" s="378">
        <f>+'Alimentazione CE Costi'!K416</f>
        <v>0</v>
      </c>
      <c r="H367" s="378">
        <f>+'Alimentazione CE Costi'!L416</f>
        <v>0</v>
      </c>
      <c r="I367" s="378">
        <f>+'Alimentazione CE Costi'!M416</f>
        <v>0</v>
      </c>
      <c r="J367" s="378">
        <f>+'Alimentazione CE Costi'!N416</f>
        <v>0</v>
      </c>
      <c r="K367" s="368"/>
      <c r="M367" s="368"/>
    </row>
    <row r="368" spans="1:13">
      <c r="A368" s="364"/>
      <c r="B368" s="385" t="s">
        <v>1056</v>
      </c>
      <c r="C368" s="386" t="s">
        <v>1873</v>
      </c>
      <c r="D368" s="378">
        <f>+'Alimentazione CE Costi'!H417</f>
        <v>24000</v>
      </c>
      <c r="E368" s="378">
        <f>+'Alimentazione CE Costi'!I417</f>
        <v>0</v>
      </c>
      <c r="F368" s="378">
        <f>+'Alimentazione CE Costi'!J417</f>
        <v>26701</v>
      </c>
      <c r="G368" s="378">
        <f>+'Alimentazione CE Costi'!K417</f>
        <v>0</v>
      </c>
      <c r="H368" s="378">
        <f>+'Alimentazione CE Costi'!L417</f>
        <v>0</v>
      </c>
      <c r="I368" s="378">
        <f>+'Alimentazione CE Costi'!M417</f>
        <v>0</v>
      </c>
      <c r="J368" s="378">
        <f>+'Alimentazione CE Costi'!N417</f>
        <v>0</v>
      </c>
      <c r="K368" s="368"/>
      <c r="M368" s="368"/>
    </row>
    <row r="369" spans="1:13" ht="22.5">
      <c r="A369" s="364"/>
      <c r="B369" s="365" t="s">
        <v>1874</v>
      </c>
      <c r="C369" s="366" t="s">
        <v>1875</v>
      </c>
      <c r="D369" s="367">
        <f t="shared" ref="D369:J369" si="69">SUM(D370:D376)</f>
        <v>1952181</v>
      </c>
      <c r="E369" s="367">
        <f t="shared" si="69"/>
        <v>92000</v>
      </c>
      <c r="F369" s="367">
        <f t="shared" si="69"/>
        <v>1553166</v>
      </c>
      <c r="G369" s="367">
        <f t="shared" si="69"/>
        <v>13420</v>
      </c>
      <c r="H369" s="367">
        <f t="shared" si="69"/>
        <v>0</v>
      </c>
      <c r="I369" s="367">
        <f t="shared" si="69"/>
        <v>0</v>
      </c>
      <c r="J369" s="367">
        <f t="shared" si="69"/>
        <v>13420</v>
      </c>
      <c r="K369" s="368"/>
      <c r="M369" s="368"/>
    </row>
    <row r="370" spans="1:13" ht="22.5">
      <c r="A370" s="364"/>
      <c r="B370" s="387" t="s">
        <v>1059</v>
      </c>
      <c r="C370" s="388" t="s">
        <v>1876</v>
      </c>
      <c r="D370" s="378">
        <f>+'Alimentazione CE Costi'!H419</f>
        <v>60000</v>
      </c>
      <c r="E370" s="378">
        <f>+'Alimentazione CE Costi'!I419</f>
        <v>0</v>
      </c>
      <c r="F370" s="378">
        <f>+'Alimentazione CE Costi'!J419</f>
        <v>60000</v>
      </c>
      <c r="G370" s="378">
        <f>+'Alimentazione CE Costi'!K419</f>
        <v>0</v>
      </c>
      <c r="H370" s="378">
        <f>+'Alimentazione CE Costi'!L419</f>
        <v>0</v>
      </c>
      <c r="I370" s="378">
        <f>+'Alimentazione CE Costi'!M419</f>
        <v>0</v>
      </c>
      <c r="J370" s="378">
        <f>+'Alimentazione CE Costi'!N419</f>
        <v>0</v>
      </c>
      <c r="K370" s="368"/>
      <c r="M370" s="368"/>
    </row>
    <row r="371" spans="1:13" ht="22.5">
      <c r="A371" s="390"/>
      <c r="B371" s="387" t="s">
        <v>1061</v>
      </c>
      <c r="C371" s="388" t="s">
        <v>1877</v>
      </c>
      <c r="D371" s="378">
        <f>+'Alimentazione CE Costi'!H421+'Alimentazione CE Costi'!H422+'Alimentazione CE Costi'!H423</f>
        <v>304744</v>
      </c>
      <c r="E371" s="378">
        <f>+'Alimentazione CE Costi'!I421+'Alimentazione CE Costi'!I422+'Alimentazione CE Costi'!I423</f>
        <v>92000</v>
      </c>
      <c r="F371" s="378">
        <f>+'Alimentazione CE Costi'!J421+'Alimentazione CE Costi'!J422+'Alimentazione CE Costi'!J423</f>
        <v>212744</v>
      </c>
      <c r="G371" s="378">
        <f>+'Alimentazione CE Costi'!K421+'Alimentazione CE Costi'!K422+'Alimentazione CE Costi'!K423</f>
        <v>0</v>
      </c>
      <c r="H371" s="378">
        <f>+'Alimentazione CE Costi'!L421+'Alimentazione CE Costi'!L422+'Alimentazione CE Costi'!L423</f>
        <v>0</v>
      </c>
      <c r="I371" s="378">
        <f>+'Alimentazione CE Costi'!M421+'Alimentazione CE Costi'!M422+'Alimentazione CE Costi'!M423</f>
        <v>0</v>
      </c>
      <c r="J371" s="378">
        <f>+'Alimentazione CE Costi'!N421+'Alimentazione CE Costi'!N422+'Alimentazione CE Costi'!N423</f>
        <v>0</v>
      </c>
      <c r="K371" s="368"/>
      <c r="M371" s="368"/>
    </row>
    <row r="372" spans="1:13" ht="22.5">
      <c r="A372" s="390"/>
      <c r="B372" s="387" t="s">
        <v>1066</v>
      </c>
      <c r="C372" s="388" t="s">
        <v>1878</v>
      </c>
      <c r="D372" s="378">
        <f>+'Alimentazione CE Costi'!H424</f>
        <v>1459717</v>
      </c>
      <c r="E372" s="378">
        <f>+'Alimentazione CE Costi'!I424</f>
        <v>0</v>
      </c>
      <c r="F372" s="378">
        <f>+'Alimentazione CE Costi'!J424</f>
        <v>1168372</v>
      </c>
      <c r="G372" s="378">
        <f>+'Alimentazione CE Costi'!K424</f>
        <v>13420</v>
      </c>
      <c r="H372" s="378">
        <f>+'Alimentazione CE Costi'!L424</f>
        <v>0</v>
      </c>
      <c r="I372" s="378">
        <f>+'Alimentazione CE Costi'!M424</f>
        <v>0</v>
      </c>
      <c r="J372" s="378">
        <f>+'Alimentazione CE Costi'!N424</f>
        <v>13420</v>
      </c>
      <c r="K372" s="368"/>
      <c r="M372" s="368"/>
    </row>
    <row r="373" spans="1:13">
      <c r="A373" s="390"/>
      <c r="B373" s="387" t="s">
        <v>1068</v>
      </c>
      <c r="C373" s="388" t="s">
        <v>1879</v>
      </c>
      <c r="D373" s="378">
        <f>+'Alimentazione CE Costi'!H425</f>
        <v>0</v>
      </c>
      <c r="E373" s="378">
        <f>+'Alimentazione CE Costi'!I425</f>
        <v>0</v>
      </c>
      <c r="F373" s="378">
        <f>+'Alimentazione CE Costi'!J425</f>
        <v>0</v>
      </c>
      <c r="G373" s="378">
        <f>+'Alimentazione CE Costi'!K425</f>
        <v>0</v>
      </c>
      <c r="H373" s="378">
        <f>+'Alimentazione CE Costi'!L425</f>
        <v>0</v>
      </c>
      <c r="I373" s="378">
        <f>+'Alimentazione CE Costi'!M425</f>
        <v>0</v>
      </c>
      <c r="J373" s="378">
        <f>+'Alimentazione CE Costi'!N425</f>
        <v>0</v>
      </c>
      <c r="K373" s="368"/>
      <c r="M373" s="368"/>
    </row>
    <row r="374" spans="1:13">
      <c r="A374" s="390"/>
      <c r="B374" s="387" t="s">
        <v>1070</v>
      </c>
      <c r="C374" s="388" t="s">
        <v>1880</v>
      </c>
      <c r="D374" s="378">
        <f>+'Alimentazione CE Costi'!H426</f>
        <v>1500</v>
      </c>
      <c r="E374" s="378">
        <f>+'Alimentazione CE Costi'!I426</f>
        <v>0</v>
      </c>
      <c r="F374" s="378">
        <f>+'Alimentazione CE Costi'!J426</f>
        <v>1106</v>
      </c>
      <c r="G374" s="378">
        <f>+'Alimentazione CE Costi'!K426</f>
        <v>0</v>
      </c>
      <c r="H374" s="378">
        <f>+'Alimentazione CE Costi'!L426</f>
        <v>0</v>
      </c>
      <c r="I374" s="378">
        <f>+'Alimentazione CE Costi'!M426</f>
        <v>0</v>
      </c>
      <c r="J374" s="378">
        <f>+'Alimentazione CE Costi'!N426</f>
        <v>0</v>
      </c>
      <c r="K374" s="368"/>
      <c r="M374" s="368"/>
    </row>
    <row r="375" spans="1:13">
      <c r="A375" s="390"/>
      <c r="B375" s="387" t="s">
        <v>1072</v>
      </c>
      <c r="C375" s="388" t="s">
        <v>1881</v>
      </c>
      <c r="D375" s="378">
        <f>+'Alimentazione CE Costi'!H428+'Alimentazione CE Costi'!H429+'Alimentazione CE Costi'!H430</f>
        <v>126220</v>
      </c>
      <c r="E375" s="378">
        <f>+'Alimentazione CE Costi'!I428+'Alimentazione CE Costi'!I429+'Alimentazione CE Costi'!I430</f>
        <v>0</v>
      </c>
      <c r="F375" s="378">
        <f>+'Alimentazione CE Costi'!J428+'Alimentazione CE Costi'!J429+'Alimentazione CE Costi'!J430</f>
        <v>110944</v>
      </c>
      <c r="G375" s="378">
        <f>+'Alimentazione CE Costi'!K428+'Alimentazione CE Costi'!K429+'Alimentazione CE Costi'!K430</f>
        <v>0</v>
      </c>
      <c r="H375" s="378">
        <f>+'Alimentazione CE Costi'!L428+'Alimentazione CE Costi'!L429+'Alimentazione CE Costi'!L430</f>
        <v>0</v>
      </c>
      <c r="I375" s="378">
        <f>+'Alimentazione CE Costi'!M428+'Alimentazione CE Costi'!M429+'Alimentazione CE Costi'!M430</f>
        <v>0</v>
      </c>
      <c r="J375" s="378">
        <f>+'Alimentazione CE Costi'!N428+'Alimentazione CE Costi'!N429+'Alimentazione CE Costi'!N430</f>
        <v>0</v>
      </c>
      <c r="K375" s="368"/>
      <c r="M375" s="368"/>
    </row>
    <row r="376" spans="1:13" ht="22.5">
      <c r="A376" s="410" t="s">
        <v>1539</v>
      </c>
      <c r="B376" s="387" t="s">
        <v>1076</v>
      </c>
      <c r="C376" s="388" t="s">
        <v>1882</v>
      </c>
      <c r="D376" s="378">
        <f>+'Alimentazione CE Costi'!H431</f>
        <v>0</v>
      </c>
      <c r="E376" s="378">
        <f>+'Alimentazione CE Costi'!I431</f>
        <v>0</v>
      </c>
      <c r="F376" s="378">
        <f>+'Alimentazione CE Costi'!J431</f>
        <v>0</v>
      </c>
      <c r="G376" s="378">
        <f>+'Alimentazione CE Costi'!K431</f>
        <v>0</v>
      </c>
      <c r="H376" s="378">
        <f>+'Alimentazione CE Costi'!L431</f>
        <v>0</v>
      </c>
      <c r="I376" s="378">
        <f>+'Alimentazione CE Costi'!M431</f>
        <v>0</v>
      </c>
      <c r="J376" s="378">
        <f>+'Alimentazione CE Costi'!N431</f>
        <v>0</v>
      </c>
      <c r="K376" s="368"/>
      <c r="M376" s="368"/>
    </row>
    <row r="377" spans="1:13">
      <c r="A377" s="364"/>
      <c r="B377" s="365" t="s">
        <v>1077</v>
      </c>
      <c r="C377" s="366" t="s">
        <v>1883</v>
      </c>
      <c r="D377" s="367">
        <f t="shared" ref="D377:J377" si="70">+D378+D379+D382+D385+D386</f>
        <v>767039</v>
      </c>
      <c r="E377" s="367">
        <f t="shared" si="70"/>
        <v>3806</v>
      </c>
      <c r="F377" s="367">
        <f t="shared" si="70"/>
        <v>619952</v>
      </c>
      <c r="G377" s="367">
        <f t="shared" si="70"/>
        <v>14640</v>
      </c>
      <c r="H377" s="367">
        <f t="shared" si="70"/>
        <v>0</v>
      </c>
      <c r="I377" s="367">
        <f t="shared" si="70"/>
        <v>0</v>
      </c>
      <c r="J377" s="367">
        <f t="shared" si="70"/>
        <v>14640</v>
      </c>
      <c r="K377" s="368"/>
      <c r="M377" s="368"/>
    </row>
    <row r="378" spans="1:13">
      <c r="A378" s="364"/>
      <c r="B378" s="387" t="s">
        <v>1079</v>
      </c>
      <c r="C378" s="388" t="s">
        <v>1884</v>
      </c>
      <c r="D378" s="378">
        <f>+'Alimentazione CE Costi'!H434+'Alimentazione CE Costi'!H435</f>
        <v>34000</v>
      </c>
      <c r="E378" s="378">
        <f>+'Alimentazione CE Costi'!I434+'Alimentazione CE Costi'!I435</f>
        <v>0</v>
      </c>
      <c r="F378" s="378">
        <f>+'Alimentazione CE Costi'!J434+'Alimentazione CE Costi'!J435</f>
        <v>25076</v>
      </c>
      <c r="G378" s="378">
        <f>+'Alimentazione CE Costi'!K434+'Alimentazione CE Costi'!K435</f>
        <v>0</v>
      </c>
      <c r="H378" s="378">
        <f>+'Alimentazione CE Costi'!L434+'Alimentazione CE Costi'!L435</f>
        <v>0</v>
      </c>
      <c r="I378" s="378">
        <f>+'Alimentazione CE Costi'!M434+'Alimentazione CE Costi'!M435</f>
        <v>0</v>
      </c>
      <c r="J378" s="378">
        <f>+'Alimentazione CE Costi'!N434+'Alimentazione CE Costi'!N435</f>
        <v>0</v>
      </c>
      <c r="K378" s="368"/>
      <c r="M378" s="368"/>
    </row>
    <row r="379" spans="1:13">
      <c r="A379" s="364"/>
      <c r="B379" s="370" t="s">
        <v>1083</v>
      </c>
      <c r="C379" s="371" t="s">
        <v>1885</v>
      </c>
      <c r="D379" s="372">
        <f t="shared" ref="D379:J379" si="71">+D380+D381</f>
        <v>718736</v>
      </c>
      <c r="E379" s="372">
        <f t="shared" si="71"/>
        <v>3806</v>
      </c>
      <c r="F379" s="372">
        <f t="shared" si="71"/>
        <v>579876</v>
      </c>
      <c r="G379" s="372">
        <f t="shared" si="71"/>
        <v>14640</v>
      </c>
      <c r="H379" s="372">
        <f t="shared" si="71"/>
        <v>0</v>
      </c>
      <c r="I379" s="372">
        <f t="shared" si="71"/>
        <v>0</v>
      </c>
      <c r="J379" s="372">
        <f t="shared" si="71"/>
        <v>14640</v>
      </c>
      <c r="K379" s="368"/>
      <c r="M379" s="368"/>
    </row>
    <row r="380" spans="1:13">
      <c r="A380" s="364"/>
      <c r="B380" s="385" t="s">
        <v>1085</v>
      </c>
      <c r="C380" s="386" t="s">
        <v>1886</v>
      </c>
      <c r="D380" s="378">
        <f>+'Alimentazione CE Costi'!H437</f>
        <v>476699</v>
      </c>
      <c r="E380" s="378">
        <f>+'Alimentazione CE Costi'!I437</f>
        <v>0</v>
      </c>
      <c r="F380" s="378">
        <f>+'Alimentazione CE Costi'!J437</f>
        <v>385903</v>
      </c>
      <c r="G380" s="378">
        <f>+'Alimentazione CE Costi'!K437</f>
        <v>14640</v>
      </c>
      <c r="H380" s="378">
        <f>+'Alimentazione CE Costi'!L437</f>
        <v>0</v>
      </c>
      <c r="I380" s="378">
        <f>+'Alimentazione CE Costi'!M437</f>
        <v>0</v>
      </c>
      <c r="J380" s="378">
        <f>+'Alimentazione CE Costi'!N437</f>
        <v>14640</v>
      </c>
      <c r="K380" s="368"/>
      <c r="M380" s="368"/>
    </row>
    <row r="381" spans="1:13">
      <c r="A381" s="364"/>
      <c r="B381" s="385" t="s">
        <v>1087</v>
      </c>
      <c r="C381" s="386" t="s">
        <v>1887</v>
      </c>
      <c r="D381" s="378">
        <f>+ROUND(SUM('Alimentazione CE Costi'!H439:H442),2)</f>
        <v>242037</v>
      </c>
      <c r="E381" s="378">
        <f>+ROUND(SUM('Alimentazione CE Costi'!I439:I442),2)</f>
        <v>3806</v>
      </c>
      <c r="F381" s="378">
        <f>+ROUND(SUM('Alimentazione CE Costi'!J439:J442),2)</f>
        <v>193973</v>
      </c>
      <c r="G381" s="378">
        <f>+ROUND(SUM('Alimentazione CE Costi'!K439:K442),2)</f>
        <v>0</v>
      </c>
      <c r="H381" s="378">
        <f>+ROUND(SUM('Alimentazione CE Costi'!L439:L442),2)</f>
        <v>0</v>
      </c>
      <c r="I381" s="378">
        <f>+ROUND(SUM('Alimentazione CE Costi'!M439:M442),2)</f>
        <v>0</v>
      </c>
      <c r="J381" s="378">
        <f>+ROUND(SUM('Alimentazione CE Costi'!N439:N442),2)</f>
        <v>0</v>
      </c>
      <c r="K381" s="368"/>
      <c r="M381" s="368"/>
    </row>
    <row r="382" spans="1:13">
      <c r="A382" s="364"/>
      <c r="B382" s="370" t="s">
        <v>1093</v>
      </c>
      <c r="C382" s="371" t="s">
        <v>1888</v>
      </c>
      <c r="D382" s="372">
        <f t="shared" ref="D382:J382" si="72">+D383+D384</f>
        <v>14303</v>
      </c>
      <c r="E382" s="372">
        <f t="shared" si="72"/>
        <v>0</v>
      </c>
      <c r="F382" s="372">
        <f t="shared" si="72"/>
        <v>15000</v>
      </c>
      <c r="G382" s="372">
        <f t="shared" si="72"/>
        <v>0</v>
      </c>
      <c r="H382" s="372">
        <f t="shared" si="72"/>
        <v>0</v>
      </c>
      <c r="I382" s="372">
        <f t="shared" si="72"/>
        <v>0</v>
      </c>
      <c r="J382" s="372">
        <f t="shared" si="72"/>
        <v>0</v>
      </c>
      <c r="K382" s="368"/>
      <c r="M382" s="368"/>
    </row>
    <row r="383" spans="1:13">
      <c r="A383" s="364"/>
      <c r="B383" s="385" t="s">
        <v>1095</v>
      </c>
      <c r="C383" s="386" t="s">
        <v>1889</v>
      </c>
      <c r="D383" s="378">
        <f>+'Alimentazione CE Costi'!H445+'Alimentazione CE Costi'!H446</f>
        <v>14303</v>
      </c>
      <c r="E383" s="378">
        <f>+'Alimentazione CE Costi'!I445+'Alimentazione CE Costi'!I446</f>
        <v>0</v>
      </c>
      <c r="F383" s="378">
        <f>+'Alimentazione CE Costi'!J445+'Alimentazione CE Costi'!J446</f>
        <v>15000</v>
      </c>
      <c r="G383" s="378">
        <f>+'Alimentazione CE Costi'!K445+'Alimentazione CE Costi'!K446</f>
        <v>0</v>
      </c>
      <c r="H383" s="378">
        <f>+'Alimentazione CE Costi'!L445+'Alimentazione CE Costi'!L446</f>
        <v>0</v>
      </c>
      <c r="I383" s="378">
        <f>+'Alimentazione CE Costi'!M445+'Alimentazione CE Costi'!M446</f>
        <v>0</v>
      </c>
      <c r="J383" s="378">
        <f>+'Alimentazione CE Costi'!N445+'Alimentazione CE Costi'!N446</f>
        <v>0</v>
      </c>
      <c r="K383" s="368"/>
      <c r="M383" s="368"/>
    </row>
    <row r="384" spans="1:13">
      <c r="A384" s="364"/>
      <c r="B384" s="385" t="s">
        <v>1099</v>
      </c>
      <c r="C384" s="386" t="s">
        <v>1890</v>
      </c>
      <c r="D384" s="378">
        <f>+'Alimentazione CE Costi'!H448+'Alimentazione CE Costi'!H449</f>
        <v>0</v>
      </c>
      <c r="E384" s="378">
        <f>+'Alimentazione CE Costi'!I448+'Alimentazione CE Costi'!I449</f>
        <v>0</v>
      </c>
      <c r="F384" s="378">
        <f>+'Alimentazione CE Costi'!J448+'Alimentazione CE Costi'!J449</f>
        <v>0</v>
      </c>
      <c r="G384" s="378">
        <f>+'Alimentazione CE Costi'!K448+'Alimentazione CE Costi'!K449</f>
        <v>0</v>
      </c>
      <c r="H384" s="378">
        <f>+'Alimentazione CE Costi'!L448+'Alimentazione CE Costi'!L449</f>
        <v>0</v>
      </c>
      <c r="I384" s="378">
        <f>+'Alimentazione CE Costi'!M448+'Alimentazione CE Costi'!M449</f>
        <v>0</v>
      </c>
      <c r="J384" s="378">
        <f>+'Alimentazione CE Costi'!N448+'Alimentazione CE Costi'!N449</f>
        <v>0</v>
      </c>
      <c r="K384" s="368"/>
      <c r="M384" s="368"/>
    </row>
    <row r="385" spans="1:13">
      <c r="A385" s="384"/>
      <c r="B385" s="387" t="s">
        <v>1101</v>
      </c>
      <c r="C385" s="388" t="s">
        <v>1891</v>
      </c>
      <c r="D385" s="378">
        <f>+'Alimentazione CE Costi'!H450</f>
        <v>0</v>
      </c>
      <c r="E385" s="378">
        <f>+'Alimentazione CE Costi'!I450</f>
        <v>0</v>
      </c>
      <c r="F385" s="378">
        <f>+'Alimentazione CE Costi'!J450</f>
        <v>0</v>
      </c>
      <c r="G385" s="378">
        <f>+'Alimentazione CE Costi'!K450</f>
        <v>0</v>
      </c>
      <c r="H385" s="378">
        <f>+'Alimentazione CE Costi'!L450</f>
        <v>0</v>
      </c>
      <c r="I385" s="378">
        <f>+'Alimentazione CE Costi'!M450</f>
        <v>0</v>
      </c>
      <c r="J385" s="378">
        <f>+'Alimentazione CE Costi'!N450</f>
        <v>0</v>
      </c>
      <c r="K385" s="368"/>
      <c r="M385" s="368"/>
    </row>
    <row r="386" spans="1:13" ht="22.5">
      <c r="A386" s="411" t="s">
        <v>1539</v>
      </c>
      <c r="B386" s="387" t="s">
        <v>1103</v>
      </c>
      <c r="C386" s="388" t="s">
        <v>1892</v>
      </c>
      <c r="D386" s="378">
        <f>+'Alimentazione CE Costi'!H451</f>
        <v>0</v>
      </c>
      <c r="E386" s="378">
        <f>+'Alimentazione CE Costi'!I451</f>
        <v>0</v>
      </c>
      <c r="F386" s="378">
        <f>+'Alimentazione CE Costi'!J451</f>
        <v>0</v>
      </c>
      <c r="G386" s="378">
        <f>+'Alimentazione CE Costi'!K451</f>
        <v>0</v>
      </c>
      <c r="H386" s="378">
        <f>+'Alimentazione CE Costi'!L451</f>
        <v>0</v>
      </c>
      <c r="I386" s="378">
        <f>+'Alimentazione CE Costi'!M451</f>
        <v>0</v>
      </c>
      <c r="J386" s="378">
        <f>+'Alimentazione CE Costi'!N451</f>
        <v>0</v>
      </c>
      <c r="K386" s="368"/>
      <c r="M386" s="368"/>
    </row>
    <row r="387" spans="1:13">
      <c r="A387" s="364"/>
      <c r="B387" s="412" t="s">
        <v>1893</v>
      </c>
      <c r="C387" s="413" t="s">
        <v>1894</v>
      </c>
      <c r="D387" s="414">
        <f t="shared" ref="D387:J387" si="73">+D388+D402+D411+D420</f>
        <v>39722844</v>
      </c>
      <c r="E387" s="414">
        <f t="shared" si="73"/>
        <v>1518515</v>
      </c>
      <c r="F387" s="414">
        <f t="shared" si="73"/>
        <v>39618442</v>
      </c>
      <c r="G387" s="414">
        <f t="shared" si="73"/>
        <v>1229587</v>
      </c>
      <c r="H387" s="414">
        <f t="shared" si="73"/>
        <v>46234</v>
      </c>
      <c r="I387" s="414">
        <f t="shared" si="73"/>
        <v>138709</v>
      </c>
      <c r="J387" s="414">
        <f t="shared" si="73"/>
        <v>1044644</v>
      </c>
      <c r="K387" s="368"/>
      <c r="M387" s="368"/>
    </row>
    <row r="388" spans="1:13">
      <c r="A388" s="364"/>
      <c r="B388" s="365" t="s">
        <v>1105</v>
      </c>
      <c r="C388" s="366" t="s">
        <v>1895</v>
      </c>
      <c r="D388" s="367">
        <f t="shared" ref="D388:J388" si="74">+D389+D398</f>
        <v>32093525</v>
      </c>
      <c r="E388" s="367">
        <f t="shared" si="74"/>
        <v>1518515</v>
      </c>
      <c r="F388" s="367">
        <f t="shared" si="74"/>
        <v>32413763</v>
      </c>
      <c r="G388" s="367">
        <f t="shared" si="74"/>
        <v>1229587</v>
      </c>
      <c r="H388" s="367">
        <f t="shared" si="74"/>
        <v>46234</v>
      </c>
      <c r="I388" s="367">
        <f t="shared" si="74"/>
        <v>138709</v>
      </c>
      <c r="J388" s="367">
        <f t="shared" si="74"/>
        <v>1044644</v>
      </c>
      <c r="K388" s="368"/>
      <c r="M388" s="368"/>
    </row>
    <row r="389" spans="1:13">
      <c r="A389" s="364"/>
      <c r="B389" s="370" t="s">
        <v>1107</v>
      </c>
      <c r="C389" s="371" t="s">
        <v>1896</v>
      </c>
      <c r="D389" s="372">
        <f t="shared" ref="D389:J389" si="75">+D390+D394</f>
        <v>16089829</v>
      </c>
      <c r="E389" s="372">
        <f t="shared" si="75"/>
        <v>475922</v>
      </c>
      <c r="F389" s="372">
        <f t="shared" si="75"/>
        <v>15802981</v>
      </c>
      <c r="G389" s="372">
        <f t="shared" si="75"/>
        <v>433754</v>
      </c>
      <c r="H389" s="372">
        <f t="shared" si="75"/>
        <v>46234</v>
      </c>
      <c r="I389" s="372">
        <f t="shared" si="75"/>
        <v>138709</v>
      </c>
      <c r="J389" s="372">
        <f t="shared" si="75"/>
        <v>248811</v>
      </c>
      <c r="K389" s="368"/>
      <c r="M389" s="368"/>
    </row>
    <row r="390" spans="1:13">
      <c r="A390" s="364"/>
      <c r="B390" s="373" t="s">
        <v>1109</v>
      </c>
      <c r="C390" s="374" t="s">
        <v>1897</v>
      </c>
      <c r="D390" s="375">
        <f t="shared" ref="D390:J390" si="76">SUM(D391:D393)</f>
        <v>14372307</v>
      </c>
      <c r="E390" s="375">
        <f t="shared" si="76"/>
        <v>453809</v>
      </c>
      <c r="F390" s="375">
        <f t="shared" si="76"/>
        <v>14198710</v>
      </c>
      <c r="G390" s="375">
        <f t="shared" si="76"/>
        <v>433754</v>
      </c>
      <c r="H390" s="375">
        <f t="shared" si="76"/>
        <v>46234</v>
      </c>
      <c r="I390" s="375">
        <f t="shared" si="76"/>
        <v>138709</v>
      </c>
      <c r="J390" s="375">
        <f t="shared" si="76"/>
        <v>248811</v>
      </c>
      <c r="K390" s="368"/>
      <c r="M390" s="368"/>
    </row>
    <row r="391" spans="1:13" ht="22.5">
      <c r="A391" s="390"/>
      <c r="B391" s="385" t="s">
        <v>1111</v>
      </c>
      <c r="C391" s="386" t="s">
        <v>1898</v>
      </c>
      <c r="D391" s="378">
        <f>+ROUND(SUM('Alimentazione CE Costi'!H456:H471),2)</f>
        <v>13367623</v>
      </c>
      <c r="E391" s="378">
        <f>+ROUND(SUM('Alimentazione CE Costi'!I456:I471),2)</f>
        <v>0</v>
      </c>
      <c r="F391" s="378">
        <f>+ROUND(SUM('Alimentazione CE Costi'!J456:J471),2)</f>
        <v>12984599</v>
      </c>
      <c r="G391" s="378">
        <f>+ROUND(SUM('Alimentazione CE Costi'!K456:K471),2)</f>
        <v>0</v>
      </c>
      <c r="H391" s="378">
        <f>+ROUND(SUM('Alimentazione CE Costi'!L456:L471),2)</f>
        <v>0</v>
      </c>
      <c r="I391" s="378">
        <f>+ROUND(SUM('Alimentazione CE Costi'!M456:M471),2)</f>
        <v>0</v>
      </c>
      <c r="J391" s="378">
        <f>+ROUND(SUM('Alimentazione CE Costi'!N456:N471),2)</f>
        <v>0</v>
      </c>
      <c r="K391" s="368"/>
      <c r="M391" s="368"/>
    </row>
    <row r="392" spans="1:13" ht="22.5">
      <c r="A392" s="390"/>
      <c r="B392" s="385" t="s">
        <v>1129</v>
      </c>
      <c r="C392" s="386" t="s">
        <v>1899</v>
      </c>
      <c r="D392" s="378">
        <f>+ROUND(SUM('Alimentazione CE Costi'!H473:H488),2)</f>
        <v>1004684</v>
      </c>
      <c r="E392" s="378">
        <f>+ROUND(SUM('Alimentazione CE Costi'!I473:I488),2)</f>
        <v>453809</v>
      </c>
      <c r="F392" s="378">
        <f>+ROUND(SUM('Alimentazione CE Costi'!J473:J488),2)</f>
        <v>1214111</v>
      </c>
      <c r="G392" s="378">
        <f>+ROUND(SUM('Alimentazione CE Costi'!K473:K488),2)</f>
        <v>433754</v>
      </c>
      <c r="H392" s="378">
        <f>+ROUND(SUM('Alimentazione CE Costi'!L473:L488),2)</f>
        <v>46234</v>
      </c>
      <c r="I392" s="378">
        <f>+ROUND(SUM('Alimentazione CE Costi'!M473:M488),2)</f>
        <v>138709</v>
      </c>
      <c r="J392" s="378">
        <f>+ROUND(SUM('Alimentazione CE Costi'!N473:N488),2)</f>
        <v>248811</v>
      </c>
      <c r="K392" s="368"/>
      <c r="M392" s="368"/>
    </row>
    <row r="393" spans="1:13">
      <c r="A393" s="390"/>
      <c r="B393" s="385" t="s">
        <v>1131</v>
      </c>
      <c r="C393" s="386" t="s">
        <v>1900</v>
      </c>
      <c r="D393" s="378">
        <f>+'Alimentazione CE Costi'!H489</f>
        <v>0</v>
      </c>
      <c r="E393" s="378">
        <f>+'Alimentazione CE Costi'!I489</f>
        <v>0</v>
      </c>
      <c r="F393" s="378">
        <f>+'Alimentazione CE Costi'!J489</f>
        <v>0</v>
      </c>
      <c r="G393" s="378">
        <f>+'Alimentazione CE Costi'!K489</f>
        <v>0</v>
      </c>
      <c r="H393" s="378">
        <f>+'Alimentazione CE Costi'!L489</f>
        <v>0</v>
      </c>
      <c r="I393" s="378">
        <f>+'Alimentazione CE Costi'!M489</f>
        <v>0</v>
      </c>
      <c r="J393" s="378">
        <f>+'Alimentazione CE Costi'!N489</f>
        <v>0</v>
      </c>
      <c r="K393" s="368"/>
      <c r="M393" s="368"/>
    </row>
    <row r="394" spans="1:13">
      <c r="A394" s="364"/>
      <c r="B394" s="373" t="s">
        <v>1133</v>
      </c>
      <c r="C394" s="374" t="s">
        <v>1901</v>
      </c>
      <c r="D394" s="375">
        <f t="shared" ref="D394:J394" si="77">SUM(D395:D397)</f>
        <v>1717522</v>
      </c>
      <c r="E394" s="375">
        <f t="shared" si="77"/>
        <v>22113</v>
      </c>
      <c r="F394" s="375">
        <f t="shared" si="77"/>
        <v>1604271</v>
      </c>
      <c r="G394" s="375">
        <f t="shared" si="77"/>
        <v>0</v>
      </c>
      <c r="H394" s="375">
        <f t="shared" si="77"/>
        <v>0</v>
      </c>
      <c r="I394" s="375">
        <f t="shared" si="77"/>
        <v>0</v>
      </c>
      <c r="J394" s="375">
        <f t="shared" si="77"/>
        <v>0</v>
      </c>
      <c r="K394" s="368"/>
      <c r="M394" s="368"/>
    </row>
    <row r="395" spans="1:13" ht="22.5">
      <c r="A395" s="390"/>
      <c r="B395" s="385" t="s">
        <v>1135</v>
      </c>
      <c r="C395" s="386" t="s">
        <v>1902</v>
      </c>
      <c r="D395" s="378">
        <f>+ROUND(SUM('Alimentazione CE Costi'!H492:H500),2)</f>
        <v>1529135</v>
      </c>
      <c r="E395" s="378">
        <f>+ROUND(SUM('Alimentazione CE Costi'!I492:I500),2)</f>
        <v>0</v>
      </c>
      <c r="F395" s="378">
        <f>+ROUND(SUM('Alimentazione CE Costi'!J492:J500),2)</f>
        <v>1495886</v>
      </c>
      <c r="G395" s="378">
        <f>+ROUND(SUM('Alimentazione CE Costi'!K492:K500),2)</f>
        <v>0</v>
      </c>
      <c r="H395" s="378">
        <f>+ROUND(SUM('Alimentazione CE Costi'!L492:L500),2)</f>
        <v>0</v>
      </c>
      <c r="I395" s="378">
        <f>+ROUND(SUM('Alimentazione CE Costi'!M492:M500),2)</f>
        <v>0</v>
      </c>
      <c r="J395" s="378">
        <f>+ROUND(SUM('Alimentazione CE Costi'!N492:N500),2)</f>
        <v>0</v>
      </c>
      <c r="K395" s="368"/>
      <c r="M395" s="368"/>
    </row>
    <row r="396" spans="1:13" ht="22.5">
      <c r="A396" s="390"/>
      <c r="B396" s="385" t="s">
        <v>1142</v>
      </c>
      <c r="C396" s="386" t="s">
        <v>1903</v>
      </c>
      <c r="D396" s="378">
        <f>+ROUND(SUM('Alimentazione CE Costi'!H502:H510),2)</f>
        <v>188387</v>
      </c>
      <c r="E396" s="378">
        <f>+ROUND(SUM('Alimentazione CE Costi'!I502:I510),2)</f>
        <v>22113</v>
      </c>
      <c r="F396" s="378">
        <f>+ROUND(SUM('Alimentazione CE Costi'!J502:J510),2)</f>
        <v>108385</v>
      </c>
      <c r="G396" s="378">
        <f>+ROUND(SUM('Alimentazione CE Costi'!K502:K510),2)</f>
        <v>0</v>
      </c>
      <c r="H396" s="378">
        <f>+ROUND(SUM('Alimentazione CE Costi'!L502:L510),2)</f>
        <v>0</v>
      </c>
      <c r="I396" s="378">
        <f>+ROUND(SUM('Alimentazione CE Costi'!M502:M510),2)</f>
        <v>0</v>
      </c>
      <c r="J396" s="378">
        <f>+ROUND(SUM('Alimentazione CE Costi'!N502:N510),2)</f>
        <v>0</v>
      </c>
      <c r="K396" s="368"/>
      <c r="M396" s="368"/>
    </row>
    <row r="397" spans="1:13">
      <c r="A397" s="390"/>
      <c r="B397" s="385" t="s">
        <v>1143</v>
      </c>
      <c r="C397" s="386" t="s">
        <v>1904</v>
      </c>
      <c r="D397" s="378">
        <f>+'Alimentazione CE Costi'!H511</f>
        <v>0</v>
      </c>
      <c r="E397" s="378">
        <f>+'Alimentazione CE Costi'!I511</f>
        <v>0</v>
      </c>
      <c r="F397" s="378">
        <f>+'Alimentazione CE Costi'!J511</f>
        <v>0</v>
      </c>
      <c r="G397" s="378">
        <f>+'Alimentazione CE Costi'!K511</f>
        <v>0</v>
      </c>
      <c r="H397" s="378">
        <f>+'Alimentazione CE Costi'!L511</f>
        <v>0</v>
      </c>
      <c r="I397" s="378">
        <f>+'Alimentazione CE Costi'!M511</f>
        <v>0</v>
      </c>
      <c r="J397" s="378">
        <f>+'Alimentazione CE Costi'!N511</f>
        <v>0</v>
      </c>
      <c r="K397" s="368"/>
      <c r="M397" s="368"/>
    </row>
    <row r="398" spans="1:13">
      <c r="A398" s="364"/>
      <c r="B398" s="406" t="s">
        <v>1145</v>
      </c>
      <c r="C398" s="407" t="s">
        <v>1905</v>
      </c>
      <c r="D398" s="375">
        <f t="shared" ref="D398:J398" si="78">SUM(D399:D401)</f>
        <v>16003696</v>
      </c>
      <c r="E398" s="375">
        <f t="shared" si="78"/>
        <v>1042593</v>
      </c>
      <c r="F398" s="375">
        <f t="shared" si="78"/>
        <v>16610782</v>
      </c>
      <c r="G398" s="375">
        <f t="shared" si="78"/>
        <v>795833</v>
      </c>
      <c r="H398" s="375">
        <f t="shared" si="78"/>
        <v>0</v>
      </c>
      <c r="I398" s="375">
        <f t="shared" si="78"/>
        <v>0</v>
      </c>
      <c r="J398" s="375">
        <f t="shared" si="78"/>
        <v>795833</v>
      </c>
      <c r="K398" s="368"/>
      <c r="M398" s="368"/>
    </row>
    <row r="399" spans="1:13" ht="22.5">
      <c r="A399" s="390"/>
      <c r="B399" s="385" t="s">
        <v>1147</v>
      </c>
      <c r="C399" s="386" t="s">
        <v>1906</v>
      </c>
      <c r="D399" s="378">
        <f>+ROUND(SUM('Alimentazione CE Costi'!H514:H523),2)</f>
        <v>13692409</v>
      </c>
      <c r="E399" s="378">
        <f>+ROUND(SUM('Alimentazione CE Costi'!I514:I523),2)</f>
        <v>311067</v>
      </c>
      <c r="F399" s="378">
        <f>+ROUND(SUM('Alimentazione CE Costi'!J514:J523),2)</f>
        <v>13284057</v>
      </c>
      <c r="G399" s="378">
        <f>+ROUND(SUM('Alimentazione CE Costi'!K514:K523),2)</f>
        <v>0</v>
      </c>
      <c r="H399" s="378">
        <f>+ROUND(SUM('Alimentazione CE Costi'!L514:L523),2)</f>
        <v>0</v>
      </c>
      <c r="I399" s="378">
        <f>+ROUND(SUM('Alimentazione CE Costi'!M514:M523),2)</f>
        <v>0</v>
      </c>
      <c r="J399" s="378">
        <f>+ROUND(SUM('Alimentazione CE Costi'!N514:N523),2)</f>
        <v>0</v>
      </c>
      <c r="K399" s="368"/>
      <c r="M399" s="368"/>
    </row>
    <row r="400" spans="1:13" ht="22.5">
      <c r="A400" s="390"/>
      <c r="B400" s="385" t="s">
        <v>1153</v>
      </c>
      <c r="C400" s="386" t="s">
        <v>1907</v>
      </c>
      <c r="D400" s="378">
        <f>+ROUND(SUM('Alimentazione CE Costi'!H525:H534),2)</f>
        <v>2311287</v>
      </c>
      <c r="E400" s="378">
        <f>+ROUND(SUM('Alimentazione CE Costi'!I525:I534),2)</f>
        <v>731526</v>
      </c>
      <c r="F400" s="378">
        <f>+ROUND(SUM('Alimentazione CE Costi'!J525:J534),2)</f>
        <v>3326725</v>
      </c>
      <c r="G400" s="378">
        <f>+ROUND(SUM('Alimentazione CE Costi'!K525:K534),2)</f>
        <v>795833</v>
      </c>
      <c r="H400" s="378">
        <f>+ROUND(SUM('Alimentazione CE Costi'!L525:L534),2)</f>
        <v>0</v>
      </c>
      <c r="I400" s="378">
        <f>+ROUND(SUM('Alimentazione CE Costi'!M525:M534),2)</f>
        <v>0</v>
      </c>
      <c r="J400" s="378">
        <f>+ROUND(SUM('Alimentazione CE Costi'!N525:N534),2)</f>
        <v>795833</v>
      </c>
      <c r="K400" s="368"/>
      <c r="M400" s="368"/>
    </row>
    <row r="401" spans="1:13">
      <c r="A401" s="390"/>
      <c r="B401" s="385" t="s">
        <v>1155</v>
      </c>
      <c r="C401" s="386" t="s">
        <v>1908</v>
      </c>
      <c r="D401" s="378">
        <f>+'Alimentazione CE Costi'!H535</f>
        <v>0</v>
      </c>
      <c r="E401" s="378">
        <f>+'Alimentazione CE Costi'!I535</f>
        <v>0</v>
      </c>
      <c r="F401" s="378">
        <f>+'Alimentazione CE Costi'!J535</f>
        <v>0</v>
      </c>
      <c r="G401" s="378">
        <f>+'Alimentazione CE Costi'!K535</f>
        <v>0</v>
      </c>
      <c r="H401" s="378">
        <f>+'Alimentazione CE Costi'!L535</f>
        <v>0</v>
      </c>
      <c r="I401" s="378">
        <f>+'Alimentazione CE Costi'!M535</f>
        <v>0</v>
      </c>
      <c r="J401" s="378">
        <f>+'Alimentazione CE Costi'!N535</f>
        <v>0</v>
      </c>
      <c r="K401" s="368"/>
      <c r="M401" s="368"/>
    </row>
    <row r="402" spans="1:13">
      <c r="A402" s="364"/>
      <c r="B402" s="365" t="s">
        <v>1157</v>
      </c>
      <c r="C402" s="366" t="s">
        <v>1909</v>
      </c>
      <c r="D402" s="367">
        <f t="shared" ref="D402:J402" si="79">+D403+D407</f>
        <v>164676</v>
      </c>
      <c r="E402" s="367">
        <f t="shared" si="79"/>
        <v>0</v>
      </c>
      <c r="F402" s="367">
        <f t="shared" si="79"/>
        <v>149783</v>
      </c>
      <c r="G402" s="367">
        <f t="shared" si="79"/>
        <v>0</v>
      </c>
      <c r="H402" s="367">
        <f t="shared" si="79"/>
        <v>0</v>
      </c>
      <c r="I402" s="367">
        <f t="shared" si="79"/>
        <v>0</v>
      </c>
      <c r="J402" s="367">
        <f t="shared" si="79"/>
        <v>0</v>
      </c>
      <c r="K402" s="368"/>
      <c r="M402" s="368"/>
    </row>
    <row r="403" spans="1:13">
      <c r="A403" s="364"/>
      <c r="B403" s="370" t="s">
        <v>1159</v>
      </c>
      <c r="C403" s="371" t="s">
        <v>1910</v>
      </c>
      <c r="D403" s="372">
        <f t="shared" ref="D403:J403" si="80">SUM(D404:D406)</f>
        <v>164676</v>
      </c>
      <c r="E403" s="372">
        <f t="shared" si="80"/>
        <v>0</v>
      </c>
      <c r="F403" s="372">
        <f t="shared" si="80"/>
        <v>149783</v>
      </c>
      <c r="G403" s="372">
        <f t="shared" si="80"/>
        <v>0</v>
      </c>
      <c r="H403" s="372">
        <f t="shared" si="80"/>
        <v>0</v>
      </c>
      <c r="I403" s="372">
        <f t="shared" si="80"/>
        <v>0</v>
      </c>
      <c r="J403" s="372">
        <f t="shared" si="80"/>
        <v>0</v>
      </c>
      <c r="K403" s="368"/>
      <c r="M403" s="368"/>
    </row>
    <row r="404" spans="1:13" ht="22.5">
      <c r="A404" s="390"/>
      <c r="B404" s="385" t="s">
        <v>1161</v>
      </c>
      <c r="C404" s="386" t="s">
        <v>1911</v>
      </c>
      <c r="D404" s="378">
        <f>+ROUND(SUM('Alimentazione CE Costi'!H539:H547),2)</f>
        <v>164676</v>
      </c>
      <c r="E404" s="378">
        <f>+ROUND(SUM('Alimentazione CE Costi'!I539:I547),2)</f>
        <v>0</v>
      </c>
      <c r="F404" s="378">
        <f>+ROUND(SUM('Alimentazione CE Costi'!J539:J547),2)</f>
        <v>149783</v>
      </c>
      <c r="G404" s="378">
        <f>+ROUND(SUM('Alimentazione CE Costi'!K539:K547),2)</f>
        <v>0</v>
      </c>
      <c r="H404" s="378">
        <f>+ROUND(SUM('Alimentazione CE Costi'!L539:L547),2)</f>
        <v>0</v>
      </c>
      <c r="I404" s="378">
        <f>+ROUND(SUM('Alimentazione CE Costi'!M539:M547),2)</f>
        <v>0</v>
      </c>
      <c r="J404" s="378">
        <f>+ROUND(SUM('Alimentazione CE Costi'!N539:N547),2)</f>
        <v>0</v>
      </c>
      <c r="K404" s="368"/>
      <c r="M404" s="368"/>
    </row>
    <row r="405" spans="1:13" ht="22.5">
      <c r="A405" s="390"/>
      <c r="B405" s="385" t="s">
        <v>1164</v>
      </c>
      <c r="C405" s="386" t="s">
        <v>1912</v>
      </c>
      <c r="D405" s="378">
        <f>+ROUND(SUM('Alimentazione CE Costi'!H549:H557),2)</f>
        <v>0</v>
      </c>
      <c r="E405" s="378">
        <f>+ROUND(SUM('Alimentazione CE Costi'!I549:I557),2)</f>
        <v>0</v>
      </c>
      <c r="F405" s="378">
        <f>+ROUND(SUM('Alimentazione CE Costi'!J549:J557),2)</f>
        <v>0</v>
      </c>
      <c r="G405" s="378">
        <f>+ROUND(SUM('Alimentazione CE Costi'!K549:K557),2)</f>
        <v>0</v>
      </c>
      <c r="H405" s="378">
        <f>+ROUND(SUM('Alimentazione CE Costi'!L549:L557),2)</f>
        <v>0</v>
      </c>
      <c r="I405" s="378">
        <f>+ROUND(SUM('Alimentazione CE Costi'!M549:M557),2)</f>
        <v>0</v>
      </c>
      <c r="J405" s="378">
        <f>+ROUND(SUM('Alimentazione CE Costi'!N549:N557),2)</f>
        <v>0</v>
      </c>
      <c r="K405" s="368"/>
      <c r="M405" s="368"/>
    </row>
    <row r="406" spans="1:13" ht="22.5">
      <c r="A406" s="390"/>
      <c r="B406" s="385" t="s">
        <v>1166</v>
      </c>
      <c r="C406" s="386" t="s">
        <v>1913</v>
      </c>
      <c r="D406" s="378">
        <f>+'Alimentazione CE Costi'!H558</f>
        <v>0</v>
      </c>
      <c r="E406" s="378">
        <f>+'Alimentazione CE Costi'!I558</f>
        <v>0</v>
      </c>
      <c r="F406" s="378">
        <f>+'Alimentazione CE Costi'!J558</f>
        <v>0</v>
      </c>
      <c r="G406" s="378">
        <f>+'Alimentazione CE Costi'!K558</f>
        <v>0</v>
      </c>
      <c r="H406" s="378">
        <f>+'Alimentazione CE Costi'!L558</f>
        <v>0</v>
      </c>
      <c r="I406" s="378">
        <f>+'Alimentazione CE Costi'!M558</f>
        <v>0</v>
      </c>
      <c r="J406" s="378">
        <f>+'Alimentazione CE Costi'!N558</f>
        <v>0</v>
      </c>
      <c r="K406" s="368"/>
      <c r="M406" s="368"/>
    </row>
    <row r="407" spans="1:13" ht="22.5">
      <c r="A407" s="364"/>
      <c r="B407" s="370" t="s">
        <v>1168</v>
      </c>
      <c r="C407" s="371" t="s">
        <v>1914</v>
      </c>
      <c r="D407" s="372">
        <f t="shared" ref="D407:J407" si="81">SUM(D408:D410)</f>
        <v>0</v>
      </c>
      <c r="E407" s="372">
        <f t="shared" si="81"/>
        <v>0</v>
      </c>
      <c r="F407" s="372">
        <f t="shared" si="81"/>
        <v>0</v>
      </c>
      <c r="G407" s="372">
        <f t="shared" si="81"/>
        <v>0</v>
      </c>
      <c r="H407" s="372">
        <f t="shared" si="81"/>
        <v>0</v>
      </c>
      <c r="I407" s="372">
        <f t="shared" si="81"/>
        <v>0</v>
      </c>
      <c r="J407" s="372">
        <f t="shared" si="81"/>
        <v>0</v>
      </c>
      <c r="K407" s="368"/>
      <c r="M407" s="368"/>
    </row>
    <row r="408" spans="1:13" ht="22.5">
      <c r="A408" s="390"/>
      <c r="B408" s="385" t="s">
        <v>1170</v>
      </c>
      <c r="C408" s="386" t="s">
        <v>1915</v>
      </c>
      <c r="D408" s="378">
        <f>+ROUND(SUM('Alimentazione CE Costi'!H561:H570),2)</f>
        <v>0</v>
      </c>
      <c r="E408" s="378">
        <f>+ROUND(SUM('Alimentazione CE Costi'!I561:I570),2)</f>
        <v>0</v>
      </c>
      <c r="F408" s="378">
        <f>+ROUND(SUM('Alimentazione CE Costi'!J561:J570),2)</f>
        <v>0</v>
      </c>
      <c r="G408" s="378">
        <f>+ROUND(SUM('Alimentazione CE Costi'!K561:K570),2)</f>
        <v>0</v>
      </c>
      <c r="H408" s="378">
        <f>+ROUND(SUM('Alimentazione CE Costi'!L561:L570),2)</f>
        <v>0</v>
      </c>
      <c r="I408" s="378">
        <f>+ROUND(SUM('Alimentazione CE Costi'!M561:M570),2)</f>
        <v>0</v>
      </c>
      <c r="J408" s="378">
        <f>+ROUND(SUM('Alimentazione CE Costi'!N561:N570),2)</f>
        <v>0</v>
      </c>
      <c r="K408" s="368"/>
      <c r="M408" s="368"/>
    </row>
    <row r="409" spans="1:13" ht="22.5">
      <c r="A409" s="390"/>
      <c r="B409" s="385" t="s">
        <v>1172</v>
      </c>
      <c r="C409" s="386" t="s">
        <v>1916</v>
      </c>
      <c r="D409" s="378">
        <f>+ROUND(SUM('Alimentazione CE Costi'!H572:H581),2)</f>
        <v>0</v>
      </c>
      <c r="E409" s="378">
        <f>+ROUND(SUM('Alimentazione CE Costi'!I572:I581),2)</f>
        <v>0</v>
      </c>
      <c r="F409" s="378">
        <f>+ROUND(SUM('Alimentazione CE Costi'!J572:J581),2)</f>
        <v>0</v>
      </c>
      <c r="G409" s="378">
        <f>+ROUND(SUM('Alimentazione CE Costi'!K572:K581),2)</f>
        <v>0</v>
      </c>
      <c r="H409" s="378">
        <f>+ROUND(SUM('Alimentazione CE Costi'!L572:L581),2)</f>
        <v>0</v>
      </c>
      <c r="I409" s="378">
        <f>+ROUND(SUM('Alimentazione CE Costi'!M572:M581),2)</f>
        <v>0</v>
      </c>
      <c r="J409" s="378">
        <f>+ROUND(SUM('Alimentazione CE Costi'!N572:N581),2)</f>
        <v>0</v>
      </c>
      <c r="K409" s="368"/>
      <c r="M409" s="368"/>
    </row>
    <row r="410" spans="1:13" ht="22.5">
      <c r="A410" s="390"/>
      <c r="B410" s="385" t="s">
        <v>1174</v>
      </c>
      <c r="C410" s="386" t="s">
        <v>1917</v>
      </c>
      <c r="D410" s="378">
        <f>+'Alimentazione CE Costi'!H582</f>
        <v>0</v>
      </c>
      <c r="E410" s="378">
        <f>+'Alimentazione CE Costi'!I582</f>
        <v>0</v>
      </c>
      <c r="F410" s="378">
        <f>+'Alimentazione CE Costi'!J582</f>
        <v>0</v>
      </c>
      <c r="G410" s="378">
        <f>+'Alimentazione CE Costi'!K582</f>
        <v>0</v>
      </c>
      <c r="H410" s="378">
        <f>+'Alimentazione CE Costi'!L582</f>
        <v>0</v>
      </c>
      <c r="I410" s="378">
        <f>+'Alimentazione CE Costi'!M582</f>
        <v>0</v>
      </c>
      <c r="J410" s="378">
        <f>+'Alimentazione CE Costi'!N582</f>
        <v>0</v>
      </c>
      <c r="K410" s="368"/>
      <c r="M410" s="368"/>
    </row>
    <row r="411" spans="1:13">
      <c r="A411" s="364"/>
      <c r="B411" s="365" t="s">
        <v>1176</v>
      </c>
      <c r="C411" s="366" t="s">
        <v>1918</v>
      </c>
      <c r="D411" s="367">
        <f t="shared" ref="D411:J411" si="82">+D412+D416</f>
        <v>4374926</v>
      </c>
      <c r="E411" s="367">
        <f t="shared" si="82"/>
        <v>0</v>
      </c>
      <c r="F411" s="367">
        <f t="shared" si="82"/>
        <v>4066965</v>
      </c>
      <c r="G411" s="367">
        <f t="shared" si="82"/>
        <v>0</v>
      </c>
      <c r="H411" s="367">
        <f t="shared" si="82"/>
        <v>0</v>
      </c>
      <c r="I411" s="367">
        <f t="shared" si="82"/>
        <v>0</v>
      </c>
      <c r="J411" s="367">
        <f t="shared" si="82"/>
        <v>0</v>
      </c>
      <c r="K411" s="368"/>
      <c r="M411" s="368"/>
    </row>
    <row r="412" spans="1:13">
      <c r="A412" s="364"/>
      <c r="B412" s="370" t="s">
        <v>1178</v>
      </c>
      <c r="C412" s="371" t="s">
        <v>1919</v>
      </c>
      <c r="D412" s="372">
        <f t="shared" ref="D412:J412" si="83">SUM(D413:D415)</f>
        <v>243686</v>
      </c>
      <c r="E412" s="372">
        <f t="shared" si="83"/>
        <v>0</v>
      </c>
      <c r="F412" s="372">
        <f t="shared" si="83"/>
        <v>170038</v>
      </c>
      <c r="G412" s="372">
        <f t="shared" si="83"/>
        <v>0</v>
      </c>
      <c r="H412" s="372">
        <f t="shared" si="83"/>
        <v>0</v>
      </c>
      <c r="I412" s="372">
        <f t="shared" si="83"/>
        <v>0</v>
      </c>
      <c r="J412" s="372">
        <f t="shared" si="83"/>
        <v>0</v>
      </c>
      <c r="K412" s="368"/>
      <c r="M412" s="368"/>
    </row>
    <row r="413" spans="1:13" ht="22.5">
      <c r="A413" s="390"/>
      <c r="B413" s="385" t="s">
        <v>1180</v>
      </c>
      <c r="C413" s="386" t="s">
        <v>1920</v>
      </c>
      <c r="D413" s="378">
        <f>+ROUND(SUM('Alimentazione CE Costi'!H586:H594),2)</f>
        <v>77555</v>
      </c>
      <c r="E413" s="378">
        <f>+ROUND(SUM('Alimentazione CE Costi'!I586:I594),2)</f>
        <v>0</v>
      </c>
      <c r="F413" s="378">
        <f>+ROUND(SUM('Alimentazione CE Costi'!J586:J594),2)</f>
        <v>170038</v>
      </c>
      <c r="G413" s="378">
        <f>+ROUND(SUM('Alimentazione CE Costi'!K586:K594),2)</f>
        <v>0</v>
      </c>
      <c r="H413" s="378">
        <f>+ROUND(SUM('Alimentazione CE Costi'!L586:L594),2)</f>
        <v>0</v>
      </c>
      <c r="I413" s="378">
        <f>+ROUND(SUM('Alimentazione CE Costi'!M586:M594),2)</f>
        <v>0</v>
      </c>
      <c r="J413" s="378">
        <f>+ROUND(SUM('Alimentazione CE Costi'!N586:N594),2)</f>
        <v>0</v>
      </c>
      <c r="K413" s="368"/>
      <c r="M413" s="368"/>
    </row>
    <row r="414" spans="1:13" ht="22.5">
      <c r="A414" s="390"/>
      <c r="B414" s="385" t="s">
        <v>1183</v>
      </c>
      <c r="C414" s="386" t="s">
        <v>1921</v>
      </c>
      <c r="D414" s="378">
        <f>+ROUND(SUM('Alimentazione CE Costi'!H596:H604),2)</f>
        <v>166131</v>
      </c>
      <c r="E414" s="378">
        <f>+ROUND(SUM('Alimentazione CE Costi'!I596:I604),2)</f>
        <v>0</v>
      </c>
      <c r="F414" s="378">
        <f>+ROUND(SUM('Alimentazione CE Costi'!J596:J604),2)</f>
        <v>0</v>
      </c>
      <c r="G414" s="378">
        <f>+ROUND(SUM('Alimentazione CE Costi'!K596:K604),2)</f>
        <v>0</v>
      </c>
      <c r="H414" s="378">
        <f>+ROUND(SUM('Alimentazione CE Costi'!L596:L604),2)</f>
        <v>0</v>
      </c>
      <c r="I414" s="378">
        <f>+ROUND(SUM('Alimentazione CE Costi'!M596:M604),2)</f>
        <v>0</v>
      </c>
      <c r="J414" s="378">
        <f>+ROUND(SUM('Alimentazione CE Costi'!N596:N604),2)</f>
        <v>0</v>
      </c>
      <c r="K414" s="368"/>
      <c r="M414" s="368"/>
    </row>
    <row r="415" spans="1:13">
      <c r="A415" s="390"/>
      <c r="B415" s="385" t="s">
        <v>1185</v>
      </c>
      <c r="C415" s="386" t="s">
        <v>1922</v>
      </c>
      <c r="D415" s="378">
        <f>+'Alimentazione CE Costi'!H605</f>
        <v>0</v>
      </c>
      <c r="E415" s="378">
        <f>+'Alimentazione CE Costi'!I605</f>
        <v>0</v>
      </c>
      <c r="F415" s="378">
        <f>+'Alimentazione CE Costi'!J605</f>
        <v>0</v>
      </c>
      <c r="G415" s="378">
        <f>+'Alimentazione CE Costi'!K605</f>
        <v>0</v>
      </c>
      <c r="H415" s="378">
        <f>+'Alimentazione CE Costi'!L605</f>
        <v>0</v>
      </c>
      <c r="I415" s="378">
        <f>+'Alimentazione CE Costi'!M605</f>
        <v>0</v>
      </c>
      <c r="J415" s="378">
        <f>+'Alimentazione CE Costi'!N605</f>
        <v>0</v>
      </c>
      <c r="K415" s="368"/>
      <c r="M415" s="368"/>
    </row>
    <row r="416" spans="1:13">
      <c r="A416" s="364"/>
      <c r="B416" s="370" t="s">
        <v>1187</v>
      </c>
      <c r="C416" s="371" t="s">
        <v>1923</v>
      </c>
      <c r="D416" s="372">
        <f t="shared" ref="D416:J416" si="84">SUM(D417:D419)</f>
        <v>4131240</v>
      </c>
      <c r="E416" s="372">
        <f t="shared" si="84"/>
        <v>0</v>
      </c>
      <c r="F416" s="372">
        <f t="shared" si="84"/>
        <v>3896927</v>
      </c>
      <c r="G416" s="372">
        <f t="shared" si="84"/>
        <v>0</v>
      </c>
      <c r="H416" s="372">
        <f t="shared" si="84"/>
        <v>0</v>
      </c>
      <c r="I416" s="372">
        <f t="shared" si="84"/>
        <v>0</v>
      </c>
      <c r="J416" s="372">
        <f t="shared" si="84"/>
        <v>0</v>
      </c>
      <c r="K416" s="368"/>
      <c r="M416" s="368"/>
    </row>
    <row r="417" spans="1:13" ht="22.5">
      <c r="A417" s="390"/>
      <c r="B417" s="385" t="s">
        <v>1189</v>
      </c>
      <c r="C417" s="386" t="s">
        <v>1924</v>
      </c>
      <c r="D417" s="378">
        <f>+ROUND(SUM('Alimentazione CE Costi'!H608:H617),2)</f>
        <v>4029623</v>
      </c>
      <c r="E417" s="378">
        <f>+ROUND(SUM('Alimentazione CE Costi'!I608:I617),2)</f>
        <v>0</v>
      </c>
      <c r="F417" s="378">
        <f>+ROUND(SUM('Alimentazione CE Costi'!J608:J617),2)</f>
        <v>3798512</v>
      </c>
      <c r="G417" s="378">
        <f>+ROUND(SUM('Alimentazione CE Costi'!K608:K617),2)</f>
        <v>0</v>
      </c>
      <c r="H417" s="378">
        <f>+ROUND(SUM('Alimentazione CE Costi'!L608:L617),2)</f>
        <v>0</v>
      </c>
      <c r="I417" s="378">
        <f>+ROUND(SUM('Alimentazione CE Costi'!M608:M617),2)</f>
        <v>0</v>
      </c>
      <c r="J417" s="378">
        <f>+ROUND(SUM('Alimentazione CE Costi'!N608:N617),2)</f>
        <v>0</v>
      </c>
      <c r="K417" s="368"/>
      <c r="M417" s="368"/>
    </row>
    <row r="418" spans="1:13" ht="22.5">
      <c r="A418" s="390"/>
      <c r="B418" s="385" t="s">
        <v>1191</v>
      </c>
      <c r="C418" s="386" t="s">
        <v>1925</v>
      </c>
      <c r="D418" s="378">
        <f>+ROUND(SUM('Alimentazione CE Costi'!H619:H628),2)</f>
        <v>101617</v>
      </c>
      <c r="E418" s="378">
        <f>+ROUND(SUM('Alimentazione CE Costi'!I619:I628),2)</f>
        <v>0</v>
      </c>
      <c r="F418" s="378">
        <f>+ROUND(SUM('Alimentazione CE Costi'!J619:J628),2)</f>
        <v>98415</v>
      </c>
      <c r="G418" s="378">
        <f>+ROUND(SUM('Alimentazione CE Costi'!K619:K628),2)</f>
        <v>0</v>
      </c>
      <c r="H418" s="378">
        <f>+ROUND(SUM('Alimentazione CE Costi'!L619:L628),2)</f>
        <v>0</v>
      </c>
      <c r="I418" s="378">
        <f>+ROUND(SUM('Alimentazione CE Costi'!M619:M628),2)</f>
        <v>0</v>
      </c>
      <c r="J418" s="378">
        <f>+ROUND(SUM('Alimentazione CE Costi'!N619:N628),2)</f>
        <v>0</v>
      </c>
      <c r="K418" s="368"/>
      <c r="M418" s="368"/>
    </row>
    <row r="419" spans="1:13">
      <c r="A419" s="390"/>
      <c r="B419" s="385" t="s">
        <v>1193</v>
      </c>
      <c r="C419" s="386" t="s">
        <v>1926</v>
      </c>
      <c r="D419" s="378">
        <f>+'Alimentazione CE Costi'!H629</f>
        <v>0</v>
      </c>
      <c r="E419" s="378">
        <f>+'Alimentazione CE Costi'!I629</f>
        <v>0</v>
      </c>
      <c r="F419" s="378">
        <f>+'Alimentazione CE Costi'!J629</f>
        <v>0</v>
      </c>
      <c r="G419" s="378">
        <f>+'Alimentazione CE Costi'!K629</f>
        <v>0</v>
      </c>
      <c r="H419" s="378">
        <f>+'Alimentazione CE Costi'!L629</f>
        <v>0</v>
      </c>
      <c r="I419" s="378">
        <f>+'Alimentazione CE Costi'!M629</f>
        <v>0</v>
      </c>
      <c r="J419" s="378">
        <f>+'Alimentazione CE Costi'!N629</f>
        <v>0</v>
      </c>
      <c r="K419" s="368"/>
      <c r="M419" s="368"/>
    </row>
    <row r="420" spans="1:13">
      <c r="A420" s="364"/>
      <c r="B420" s="365" t="s">
        <v>1195</v>
      </c>
      <c r="C420" s="366" t="s">
        <v>1927</v>
      </c>
      <c r="D420" s="367">
        <f t="shared" ref="D420:J420" si="85">+D421+D425</f>
        <v>3089717</v>
      </c>
      <c r="E420" s="367">
        <f t="shared" si="85"/>
        <v>0</v>
      </c>
      <c r="F420" s="367">
        <f t="shared" si="85"/>
        <v>2987931</v>
      </c>
      <c r="G420" s="367">
        <f t="shared" si="85"/>
        <v>0</v>
      </c>
      <c r="H420" s="367">
        <f t="shared" si="85"/>
        <v>0</v>
      </c>
      <c r="I420" s="367">
        <f t="shared" si="85"/>
        <v>0</v>
      </c>
      <c r="J420" s="367">
        <f t="shared" si="85"/>
        <v>0</v>
      </c>
      <c r="K420" s="368"/>
      <c r="M420" s="368"/>
    </row>
    <row r="421" spans="1:13" ht="22.5">
      <c r="A421" s="364"/>
      <c r="B421" s="370" t="s">
        <v>1197</v>
      </c>
      <c r="C421" s="371" t="s">
        <v>1928</v>
      </c>
      <c r="D421" s="372">
        <f t="shared" ref="D421:J421" si="86">SUM(D422:D424)</f>
        <v>575913</v>
      </c>
      <c r="E421" s="372">
        <f t="shared" si="86"/>
        <v>0</v>
      </c>
      <c r="F421" s="372">
        <f t="shared" si="86"/>
        <v>528504</v>
      </c>
      <c r="G421" s="372">
        <f t="shared" si="86"/>
        <v>0</v>
      </c>
      <c r="H421" s="372">
        <f t="shared" si="86"/>
        <v>0</v>
      </c>
      <c r="I421" s="372">
        <f t="shared" si="86"/>
        <v>0</v>
      </c>
      <c r="J421" s="372">
        <f t="shared" si="86"/>
        <v>0</v>
      </c>
      <c r="K421" s="368"/>
      <c r="M421" s="368"/>
    </row>
    <row r="422" spans="1:13" ht="22.5">
      <c r="A422" s="390"/>
      <c r="B422" s="385" t="s">
        <v>1199</v>
      </c>
      <c r="C422" s="386" t="s">
        <v>1929</v>
      </c>
      <c r="D422" s="378">
        <f>+ROUND(SUM('Alimentazione CE Costi'!H633:H641),2)</f>
        <v>372065</v>
      </c>
      <c r="E422" s="378">
        <f>+ROUND(SUM('Alimentazione CE Costi'!I633:I641),2)</f>
        <v>0</v>
      </c>
      <c r="F422" s="378">
        <f>+ROUND(SUM('Alimentazione CE Costi'!J633:J641),2)</f>
        <v>528504</v>
      </c>
      <c r="G422" s="378">
        <f>+ROUND(SUM('Alimentazione CE Costi'!K633:K641),2)</f>
        <v>0</v>
      </c>
      <c r="H422" s="378">
        <f>+ROUND(SUM('Alimentazione CE Costi'!L633:L641),2)</f>
        <v>0</v>
      </c>
      <c r="I422" s="378">
        <f>+ROUND(SUM('Alimentazione CE Costi'!M633:M641),2)</f>
        <v>0</v>
      </c>
      <c r="J422" s="378">
        <f>+ROUND(SUM('Alimentazione CE Costi'!N633:N641),2)</f>
        <v>0</v>
      </c>
      <c r="K422" s="368"/>
      <c r="M422" s="368"/>
    </row>
    <row r="423" spans="1:13" ht="22.5">
      <c r="A423" s="390"/>
      <c r="B423" s="385" t="s">
        <v>1202</v>
      </c>
      <c r="C423" s="386" t="s">
        <v>1930</v>
      </c>
      <c r="D423" s="378">
        <f>+ROUND(SUM('Alimentazione CE Costi'!H643:H651),2)</f>
        <v>203848</v>
      </c>
      <c r="E423" s="378">
        <f>+ROUND(SUM('Alimentazione CE Costi'!I643:I651),2)</f>
        <v>0</v>
      </c>
      <c r="F423" s="378">
        <f>+ROUND(SUM('Alimentazione CE Costi'!J643:J651),2)</f>
        <v>0</v>
      </c>
      <c r="G423" s="378">
        <f>+ROUND(SUM('Alimentazione CE Costi'!K643:K651),2)</f>
        <v>0</v>
      </c>
      <c r="H423" s="378">
        <f>+ROUND(SUM('Alimentazione CE Costi'!L643:L651),2)</f>
        <v>0</v>
      </c>
      <c r="I423" s="378">
        <f>+ROUND(SUM('Alimentazione CE Costi'!M643:M651),2)</f>
        <v>0</v>
      </c>
      <c r="J423" s="378">
        <f>+ROUND(SUM('Alimentazione CE Costi'!N643:N651),2)</f>
        <v>0</v>
      </c>
      <c r="K423" s="368"/>
      <c r="M423" s="368"/>
    </row>
    <row r="424" spans="1:13" ht="22.5">
      <c r="A424" s="390"/>
      <c r="B424" s="385" t="s">
        <v>1204</v>
      </c>
      <c r="C424" s="386" t="s">
        <v>1931</v>
      </c>
      <c r="D424" s="378">
        <f>+'Alimentazione CE Costi'!H652</f>
        <v>0</v>
      </c>
      <c r="E424" s="378">
        <f>+'Alimentazione CE Costi'!I652</f>
        <v>0</v>
      </c>
      <c r="F424" s="378">
        <f>+'Alimentazione CE Costi'!J652</f>
        <v>0</v>
      </c>
      <c r="G424" s="378">
        <f>+'Alimentazione CE Costi'!K652</f>
        <v>0</v>
      </c>
      <c r="H424" s="378">
        <f>+'Alimentazione CE Costi'!L652</f>
        <v>0</v>
      </c>
      <c r="I424" s="378">
        <f>+'Alimentazione CE Costi'!M652</f>
        <v>0</v>
      </c>
      <c r="J424" s="378">
        <f>+'Alimentazione CE Costi'!N652</f>
        <v>0</v>
      </c>
      <c r="K424" s="368"/>
      <c r="M424" s="368"/>
    </row>
    <row r="425" spans="1:13" ht="22.5">
      <c r="A425" s="364"/>
      <c r="B425" s="370" t="s">
        <v>1206</v>
      </c>
      <c r="C425" s="371" t="s">
        <v>1932</v>
      </c>
      <c r="D425" s="372">
        <f t="shared" ref="D425:J425" si="87">SUM(D426:D428)</f>
        <v>2513804</v>
      </c>
      <c r="E425" s="372">
        <f t="shared" si="87"/>
        <v>0</v>
      </c>
      <c r="F425" s="372">
        <f t="shared" si="87"/>
        <v>2459427</v>
      </c>
      <c r="G425" s="372">
        <f t="shared" si="87"/>
        <v>0</v>
      </c>
      <c r="H425" s="372">
        <f t="shared" si="87"/>
        <v>0</v>
      </c>
      <c r="I425" s="372">
        <f t="shared" si="87"/>
        <v>0</v>
      </c>
      <c r="J425" s="372">
        <f t="shared" si="87"/>
        <v>0</v>
      </c>
      <c r="K425" s="368"/>
      <c r="M425" s="368"/>
    </row>
    <row r="426" spans="1:13" ht="22.5">
      <c r="A426" s="390"/>
      <c r="B426" s="385" t="s">
        <v>1208</v>
      </c>
      <c r="C426" s="386" t="s">
        <v>1933</v>
      </c>
      <c r="D426" s="378">
        <f>+ROUND(SUM('Alimentazione CE Costi'!H655:H664),2)</f>
        <v>2407021</v>
      </c>
      <c r="E426" s="378">
        <f>+ROUND(SUM('Alimentazione CE Costi'!I655:I664),2)</f>
        <v>0</v>
      </c>
      <c r="F426" s="378">
        <f>+ROUND(SUM('Alimentazione CE Costi'!J655:J664),2)</f>
        <v>2398085</v>
      </c>
      <c r="G426" s="378">
        <f>+ROUND(SUM('Alimentazione CE Costi'!K655:K664),2)</f>
        <v>0</v>
      </c>
      <c r="H426" s="378">
        <f>+ROUND(SUM('Alimentazione CE Costi'!L655:L664),2)</f>
        <v>0</v>
      </c>
      <c r="I426" s="378">
        <f>+ROUND(SUM('Alimentazione CE Costi'!M655:M664),2)</f>
        <v>0</v>
      </c>
      <c r="J426" s="378">
        <f>+ROUND(SUM('Alimentazione CE Costi'!N655:N664),2)</f>
        <v>0</v>
      </c>
      <c r="K426" s="368"/>
      <c r="M426" s="368"/>
    </row>
    <row r="427" spans="1:13" ht="22.5">
      <c r="A427" s="390"/>
      <c r="B427" s="385" t="s">
        <v>1210</v>
      </c>
      <c r="C427" s="386" t="s">
        <v>1934</v>
      </c>
      <c r="D427" s="378">
        <f>+ROUND(SUM('Alimentazione CE Costi'!H666:H675),2)</f>
        <v>106783</v>
      </c>
      <c r="E427" s="378">
        <f>+ROUND(SUM('Alimentazione CE Costi'!I666:I675),2)</f>
        <v>0</v>
      </c>
      <c r="F427" s="378">
        <f>+ROUND(SUM('Alimentazione CE Costi'!J666:J675),2)</f>
        <v>61342</v>
      </c>
      <c r="G427" s="378">
        <f>+ROUND(SUM('Alimentazione CE Costi'!K666:K675),2)</f>
        <v>0</v>
      </c>
      <c r="H427" s="378">
        <f>+ROUND(SUM('Alimentazione CE Costi'!L666:L675),2)</f>
        <v>0</v>
      </c>
      <c r="I427" s="378">
        <f>+ROUND(SUM('Alimentazione CE Costi'!M666:M675),2)</f>
        <v>0</v>
      </c>
      <c r="J427" s="378">
        <f>+ROUND(SUM('Alimentazione CE Costi'!N666:N675),2)</f>
        <v>0</v>
      </c>
      <c r="K427" s="368"/>
      <c r="M427" s="368"/>
    </row>
    <row r="428" spans="1:13" ht="22.5">
      <c r="A428" s="390"/>
      <c r="B428" s="385" t="s">
        <v>1212</v>
      </c>
      <c r="C428" s="386" t="s">
        <v>1935</v>
      </c>
      <c r="D428" s="378">
        <f>+'Alimentazione CE Costi'!H676</f>
        <v>0</v>
      </c>
      <c r="E428" s="378">
        <f>+'Alimentazione CE Costi'!I676</f>
        <v>0</v>
      </c>
      <c r="F428" s="378">
        <f>+'Alimentazione CE Costi'!J676</f>
        <v>0</v>
      </c>
      <c r="G428" s="378">
        <f>+'Alimentazione CE Costi'!K676</f>
        <v>0</v>
      </c>
      <c r="H428" s="378">
        <f>+'Alimentazione CE Costi'!L676</f>
        <v>0</v>
      </c>
      <c r="I428" s="378">
        <f>+'Alimentazione CE Costi'!M676</f>
        <v>0</v>
      </c>
      <c r="J428" s="378">
        <f>+'Alimentazione CE Costi'!N676</f>
        <v>0</v>
      </c>
      <c r="K428" s="368"/>
      <c r="M428" s="368"/>
    </row>
    <row r="429" spans="1:13">
      <c r="A429" s="364"/>
      <c r="B429" s="365" t="s">
        <v>1213</v>
      </c>
      <c r="C429" s="366" t="s">
        <v>1936</v>
      </c>
      <c r="D429" s="367">
        <f t="shared" ref="D429:J429" si="88">+D430+D431+D432</f>
        <v>921044</v>
      </c>
      <c r="E429" s="367">
        <f t="shared" si="88"/>
        <v>0</v>
      </c>
      <c r="F429" s="367">
        <f t="shared" si="88"/>
        <v>921044</v>
      </c>
      <c r="G429" s="367">
        <f t="shared" si="88"/>
        <v>0</v>
      </c>
      <c r="H429" s="367">
        <f t="shared" si="88"/>
        <v>0</v>
      </c>
      <c r="I429" s="367">
        <f t="shared" si="88"/>
        <v>0</v>
      </c>
      <c r="J429" s="367">
        <f t="shared" si="88"/>
        <v>0</v>
      </c>
      <c r="K429" s="368"/>
      <c r="M429" s="368"/>
    </row>
    <row r="430" spans="1:13">
      <c r="A430" s="364"/>
      <c r="B430" s="387" t="s">
        <v>1215</v>
      </c>
      <c r="C430" s="388" t="s">
        <v>1937</v>
      </c>
      <c r="D430" s="401">
        <f>+ROUND(SUM('Alimentazione CE Costi'!H679:H685),2)</f>
        <v>116032</v>
      </c>
      <c r="E430" s="401">
        <f>+ROUND(SUM('Alimentazione CE Costi'!I679:I685),2)</f>
        <v>0</v>
      </c>
      <c r="F430" s="401">
        <f>+ROUND(SUM('Alimentazione CE Costi'!J679:J685),2)</f>
        <v>116032</v>
      </c>
      <c r="G430" s="401">
        <f>+ROUND(SUM('Alimentazione CE Costi'!K679:K685),2)</f>
        <v>0</v>
      </c>
      <c r="H430" s="401">
        <f>+ROUND(SUM('Alimentazione CE Costi'!L679:L685),2)</f>
        <v>0</v>
      </c>
      <c r="I430" s="401">
        <f>+ROUND(SUM('Alimentazione CE Costi'!M679:M685),2)</f>
        <v>0</v>
      </c>
      <c r="J430" s="401">
        <f>+ROUND(SUM('Alimentazione CE Costi'!N679:N685),2)</f>
        <v>0</v>
      </c>
      <c r="K430" s="368"/>
      <c r="M430" s="368"/>
    </row>
    <row r="431" spans="1:13">
      <c r="A431" s="364"/>
      <c r="B431" s="387" t="s">
        <v>1224</v>
      </c>
      <c r="C431" s="388" t="s">
        <v>1938</v>
      </c>
      <c r="D431" s="401">
        <f>+'Alimentazione CE Costi'!H686</f>
        <v>0</v>
      </c>
      <c r="E431" s="401">
        <f>+'Alimentazione CE Costi'!I686</f>
        <v>0</v>
      </c>
      <c r="F431" s="401">
        <f>+'Alimentazione CE Costi'!J686</f>
        <v>0</v>
      </c>
      <c r="G431" s="401">
        <f>+'Alimentazione CE Costi'!K686</f>
        <v>0</v>
      </c>
      <c r="H431" s="401">
        <f>+'Alimentazione CE Costi'!L686</f>
        <v>0</v>
      </c>
      <c r="I431" s="401">
        <f>+'Alimentazione CE Costi'!M686</f>
        <v>0</v>
      </c>
      <c r="J431" s="401">
        <f>+'Alimentazione CE Costi'!N686</f>
        <v>0</v>
      </c>
      <c r="K431" s="368"/>
      <c r="M431" s="368"/>
    </row>
    <row r="432" spans="1:13">
      <c r="A432" s="364"/>
      <c r="B432" s="370" t="s">
        <v>1226</v>
      </c>
      <c r="C432" s="371" t="s">
        <v>1939</v>
      </c>
      <c r="D432" s="372">
        <f t="shared" ref="D432:J432" si="89">+D433+D434+D435+D436</f>
        <v>805012</v>
      </c>
      <c r="E432" s="372">
        <f t="shared" si="89"/>
        <v>0</v>
      </c>
      <c r="F432" s="372">
        <f t="shared" si="89"/>
        <v>805012</v>
      </c>
      <c r="G432" s="372">
        <f t="shared" si="89"/>
        <v>0</v>
      </c>
      <c r="H432" s="372">
        <f t="shared" si="89"/>
        <v>0</v>
      </c>
      <c r="I432" s="372">
        <f t="shared" si="89"/>
        <v>0</v>
      </c>
      <c r="J432" s="372">
        <f t="shared" si="89"/>
        <v>0</v>
      </c>
      <c r="K432" s="368"/>
      <c r="M432" s="368"/>
    </row>
    <row r="433" spans="1:13" ht="22.5">
      <c r="A433" s="364"/>
      <c r="B433" s="385" t="s">
        <v>1228</v>
      </c>
      <c r="C433" s="386" t="s">
        <v>1940</v>
      </c>
      <c r="D433" s="378">
        <f>+ROUND(SUM('Alimentazione CE Costi'!H690:H700),2)</f>
        <v>805012</v>
      </c>
      <c r="E433" s="378">
        <f>+ROUND(SUM('Alimentazione CE Costi'!I690:I700),2)</f>
        <v>0</v>
      </c>
      <c r="F433" s="378">
        <f>+ROUND(SUM('Alimentazione CE Costi'!J690:J700),2)</f>
        <v>805012</v>
      </c>
      <c r="G433" s="378">
        <f>+ROUND(SUM('Alimentazione CE Costi'!K690:K700),2)</f>
        <v>0</v>
      </c>
      <c r="H433" s="378">
        <f>+ROUND(SUM('Alimentazione CE Costi'!L690:L700),2)</f>
        <v>0</v>
      </c>
      <c r="I433" s="378">
        <f>+ROUND(SUM('Alimentazione CE Costi'!M690:M700),2)</f>
        <v>0</v>
      </c>
      <c r="J433" s="378">
        <f>+ROUND(SUM('Alimentazione CE Costi'!N690:N700),2)</f>
        <v>0</v>
      </c>
      <c r="K433" s="368"/>
      <c r="M433" s="368"/>
    </row>
    <row r="434" spans="1:13">
      <c r="A434" s="390"/>
      <c r="B434" s="385" t="s">
        <v>1236</v>
      </c>
      <c r="C434" s="386" t="s">
        <v>1941</v>
      </c>
      <c r="D434" s="378">
        <f>+'Alimentazione CE Costi'!H702+'Alimentazione CE Costi'!H703+'Alimentazione CE Costi'!H704</f>
        <v>0</v>
      </c>
      <c r="E434" s="378">
        <f>+'Alimentazione CE Costi'!I702+'Alimentazione CE Costi'!I703+'Alimentazione CE Costi'!I704</f>
        <v>0</v>
      </c>
      <c r="F434" s="378">
        <f>+'Alimentazione CE Costi'!J702+'Alimentazione CE Costi'!J703+'Alimentazione CE Costi'!J704</f>
        <v>0</v>
      </c>
      <c r="G434" s="378">
        <f>+'Alimentazione CE Costi'!K702+'Alimentazione CE Costi'!K703+'Alimentazione CE Costi'!K704</f>
        <v>0</v>
      </c>
      <c r="H434" s="378">
        <f>+'Alimentazione CE Costi'!L702+'Alimentazione CE Costi'!L703+'Alimentazione CE Costi'!L704</f>
        <v>0</v>
      </c>
      <c r="I434" s="378">
        <f>+'Alimentazione CE Costi'!M702+'Alimentazione CE Costi'!M703+'Alimentazione CE Costi'!M704</f>
        <v>0</v>
      </c>
      <c r="J434" s="378">
        <f>+'Alimentazione CE Costi'!N702+'Alimentazione CE Costi'!N703+'Alimentazione CE Costi'!N704</f>
        <v>0</v>
      </c>
      <c r="K434" s="368"/>
      <c r="M434" s="368"/>
    </row>
    <row r="435" spans="1:13" ht="22.5">
      <c r="A435" s="390" t="s">
        <v>1539</v>
      </c>
      <c r="B435" s="385" t="s">
        <v>1240</v>
      </c>
      <c r="C435" s="386" t="s">
        <v>1942</v>
      </c>
      <c r="D435" s="378">
        <f>+'Alimentazione CE Costi'!H705</f>
        <v>0</v>
      </c>
      <c r="E435" s="378">
        <f>+'Alimentazione CE Costi'!I705</f>
        <v>0</v>
      </c>
      <c r="F435" s="378">
        <f>+'Alimentazione CE Costi'!J705</f>
        <v>0</v>
      </c>
      <c r="G435" s="378">
        <f>+'Alimentazione CE Costi'!K705</f>
        <v>0</v>
      </c>
      <c r="H435" s="378">
        <f>+'Alimentazione CE Costi'!L705</f>
        <v>0</v>
      </c>
      <c r="I435" s="378">
        <f>+'Alimentazione CE Costi'!M705</f>
        <v>0</v>
      </c>
      <c r="J435" s="378">
        <f>+'Alimentazione CE Costi'!N705</f>
        <v>0</v>
      </c>
      <c r="K435" s="368"/>
      <c r="M435" s="368"/>
    </row>
    <row r="436" spans="1:13">
      <c r="A436" s="390"/>
      <c r="B436" s="385" t="s">
        <v>1242</v>
      </c>
      <c r="C436" s="386" t="s">
        <v>1943</v>
      </c>
      <c r="D436" s="378">
        <f>+'Alimentazione CE Costi'!H706</f>
        <v>0</v>
      </c>
      <c r="E436" s="378">
        <f>+'Alimentazione CE Costi'!I706</f>
        <v>0</v>
      </c>
      <c r="F436" s="378">
        <f>+'Alimentazione CE Costi'!J706</f>
        <v>0</v>
      </c>
      <c r="G436" s="378">
        <f>+'Alimentazione CE Costi'!K706</f>
        <v>0</v>
      </c>
      <c r="H436" s="378">
        <f>+'Alimentazione CE Costi'!L706</f>
        <v>0</v>
      </c>
      <c r="I436" s="378">
        <f>+'Alimentazione CE Costi'!M706</f>
        <v>0</v>
      </c>
      <c r="J436" s="378">
        <f>+'Alimentazione CE Costi'!N706</f>
        <v>0</v>
      </c>
      <c r="K436" s="368"/>
      <c r="M436" s="368"/>
    </row>
    <row r="437" spans="1:13">
      <c r="A437" s="364"/>
      <c r="B437" s="415" t="s">
        <v>1944</v>
      </c>
      <c r="C437" s="416" t="s">
        <v>1945</v>
      </c>
      <c r="D437" s="417">
        <f t="shared" ref="D437:J437" si="90">+D438+D439</f>
        <v>2076164</v>
      </c>
      <c r="E437" s="417">
        <f t="shared" si="90"/>
        <v>0</v>
      </c>
      <c r="F437" s="417">
        <f t="shared" si="90"/>
        <v>2076164</v>
      </c>
      <c r="G437" s="417">
        <f t="shared" si="90"/>
        <v>0</v>
      </c>
      <c r="H437" s="417">
        <f t="shared" si="90"/>
        <v>0</v>
      </c>
      <c r="I437" s="417">
        <f t="shared" si="90"/>
        <v>0</v>
      </c>
      <c r="J437" s="417">
        <f t="shared" si="90"/>
        <v>0</v>
      </c>
      <c r="K437" s="368"/>
      <c r="M437" s="368"/>
    </row>
    <row r="438" spans="1:13">
      <c r="A438" s="364"/>
      <c r="B438" s="418" t="s">
        <v>1244</v>
      </c>
      <c r="C438" s="419" t="s">
        <v>1946</v>
      </c>
      <c r="D438" s="378">
        <f>+ROUND(SUM('Alimentazione CE Costi'!H708:H715),2)</f>
        <v>6506</v>
      </c>
      <c r="E438" s="378">
        <f>+ROUND(SUM('Alimentazione CE Costi'!I708:I715),2)</f>
        <v>0</v>
      </c>
      <c r="F438" s="378">
        <f>+ROUND(SUM('Alimentazione CE Costi'!J708:J715),2)</f>
        <v>6506</v>
      </c>
      <c r="G438" s="378">
        <f>+ROUND(SUM('Alimentazione CE Costi'!K708:K715),2)</f>
        <v>0</v>
      </c>
      <c r="H438" s="378">
        <f>+ROUND(SUM('Alimentazione CE Costi'!L708:L715),2)</f>
        <v>0</v>
      </c>
      <c r="I438" s="378">
        <f>+ROUND(SUM('Alimentazione CE Costi'!M708:M715),2)</f>
        <v>0</v>
      </c>
      <c r="J438" s="378">
        <f>+ROUND(SUM('Alimentazione CE Costi'!N708:N715),2)</f>
        <v>0</v>
      </c>
      <c r="K438" s="368"/>
      <c r="M438" s="368"/>
    </row>
    <row r="439" spans="1:13">
      <c r="A439" s="364"/>
      <c r="B439" s="365" t="s">
        <v>1254</v>
      </c>
      <c r="C439" s="366" t="s">
        <v>1947</v>
      </c>
      <c r="D439" s="367">
        <f t="shared" ref="D439:J439" si="91">+D440+D443</f>
        <v>2069658</v>
      </c>
      <c r="E439" s="367">
        <f t="shared" si="91"/>
        <v>0</v>
      </c>
      <c r="F439" s="367">
        <f t="shared" si="91"/>
        <v>2069658</v>
      </c>
      <c r="G439" s="367">
        <f t="shared" si="91"/>
        <v>0</v>
      </c>
      <c r="H439" s="367">
        <f t="shared" si="91"/>
        <v>0</v>
      </c>
      <c r="I439" s="367">
        <f t="shared" si="91"/>
        <v>0</v>
      </c>
      <c r="J439" s="367">
        <f t="shared" si="91"/>
        <v>0</v>
      </c>
      <c r="K439" s="368"/>
      <c r="M439" s="368"/>
    </row>
    <row r="440" spans="1:13">
      <c r="A440" s="384"/>
      <c r="B440" s="370" t="s">
        <v>1256</v>
      </c>
      <c r="C440" s="371" t="s">
        <v>1948</v>
      </c>
      <c r="D440" s="372">
        <f t="shared" ref="D440:J440" si="92">+D441+D442</f>
        <v>420804</v>
      </c>
      <c r="E440" s="372">
        <f t="shared" si="92"/>
        <v>0</v>
      </c>
      <c r="F440" s="372">
        <f t="shared" si="92"/>
        <v>420804</v>
      </c>
      <c r="G440" s="372">
        <f t="shared" si="92"/>
        <v>0</v>
      </c>
      <c r="H440" s="372">
        <f t="shared" si="92"/>
        <v>0</v>
      </c>
      <c r="I440" s="372">
        <f t="shared" si="92"/>
        <v>0</v>
      </c>
      <c r="J440" s="372">
        <f t="shared" si="92"/>
        <v>0</v>
      </c>
      <c r="K440" s="368"/>
      <c r="M440" s="368"/>
    </row>
    <row r="441" spans="1:13" ht="22.5">
      <c r="A441" s="384"/>
      <c r="B441" s="385" t="s">
        <v>1258</v>
      </c>
      <c r="C441" s="386" t="s">
        <v>1949</v>
      </c>
      <c r="D441" s="378">
        <f>+'Alimentazione CE Costi'!H718</f>
        <v>45272</v>
      </c>
      <c r="E441" s="378">
        <f>+'Alimentazione CE Costi'!I718</f>
        <v>0</v>
      </c>
      <c r="F441" s="378">
        <f>+'Alimentazione CE Costi'!J718</f>
        <v>45272</v>
      </c>
      <c r="G441" s="378">
        <f>+'Alimentazione CE Costi'!K718</f>
        <v>0</v>
      </c>
      <c r="H441" s="378">
        <f>+'Alimentazione CE Costi'!L718</f>
        <v>0</v>
      </c>
      <c r="I441" s="378">
        <f>+'Alimentazione CE Costi'!M718</f>
        <v>0</v>
      </c>
      <c r="J441" s="378">
        <f>+'Alimentazione CE Costi'!N718</f>
        <v>0</v>
      </c>
      <c r="K441" s="368"/>
      <c r="M441" s="368"/>
    </row>
    <row r="442" spans="1:13">
      <c r="A442" s="384"/>
      <c r="B442" s="385" t="s">
        <v>1260</v>
      </c>
      <c r="C442" s="386" t="s">
        <v>1950</v>
      </c>
      <c r="D442" s="378">
        <f>+'Alimentazione CE Costi'!H719</f>
        <v>375532</v>
      </c>
      <c r="E442" s="378">
        <f>+'Alimentazione CE Costi'!I719</f>
        <v>0</v>
      </c>
      <c r="F442" s="378">
        <f>+'Alimentazione CE Costi'!J719</f>
        <v>375532</v>
      </c>
      <c r="G442" s="378">
        <f>+'Alimentazione CE Costi'!K719</f>
        <v>0</v>
      </c>
      <c r="H442" s="378">
        <f>+'Alimentazione CE Costi'!L719</f>
        <v>0</v>
      </c>
      <c r="I442" s="378">
        <f>+'Alimentazione CE Costi'!M719</f>
        <v>0</v>
      </c>
      <c r="J442" s="378">
        <f>+'Alimentazione CE Costi'!N719</f>
        <v>0</v>
      </c>
      <c r="K442" s="368"/>
      <c r="M442" s="368"/>
    </row>
    <row r="443" spans="1:13" ht="22.5">
      <c r="A443" s="384"/>
      <c r="B443" s="418" t="s">
        <v>1262</v>
      </c>
      <c r="C443" s="419" t="s">
        <v>1951</v>
      </c>
      <c r="D443" s="378">
        <f>+ROUND(SUM('Alimentazione CE Costi'!H721:H725),2)</f>
        <v>1648854</v>
      </c>
      <c r="E443" s="378">
        <f>+ROUND(SUM('Alimentazione CE Costi'!I721:I725),2)</f>
        <v>0</v>
      </c>
      <c r="F443" s="378">
        <f>+ROUND(SUM('Alimentazione CE Costi'!J721:J725),2)</f>
        <v>1648854</v>
      </c>
      <c r="G443" s="378">
        <f>+ROUND(SUM('Alimentazione CE Costi'!K721:K725),2)</f>
        <v>0</v>
      </c>
      <c r="H443" s="378">
        <f>+ROUND(SUM('Alimentazione CE Costi'!L721:L725),2)</f>
        <v>0</v>
      </c>
      <c r="I443" s="378">
        <f>+ROUND(SUM('Alimentazione CE Costi'!M721:M725),2)</f>
        <v>0</v>
      </c>
      <c r="J443" s="378">
        <f>+ROUND(SUM('Alimentazione CE Costi'!N721:N725),2)</f>
        <v>0</v>
      </c>
      <c r="K443" s="368"/>
      <c r="M443" s="368"/>
    </row>
    <row r="444" spans="1:13">
      <c r="A444" s="384"/>
      <c r="B444" s="365" t="s">
        <v>1269</v>
      </c>
      <c r="C444" s="366" t="s">
        <v>1952</v>
      </c>
      <c r="D444" s="367">
        <f t="shared" ref="D444:J444" si="93">+D445+D446</f>
        <v>235805</v>
      </c>
      <c r="E444" s="367">
        <f t="shared" si="93"/>
        <v>0</v>
      </c>
      <c r="F444" s="367">
        <f t="shared" si="93"/>
        <v>0</v>
      </c>
      <c r="G444" s="367">
        <f t="shared" si="93"/>
        <v>0</v>
      </c>
      <c r="H444" s="367">
        <f t="shared" si="93"/>
        <v>0</v>
      </c>
      <c r="I444" s="367">
        <f t="shared" si="93"/>
        <v>0</v>
      </c>
      <c r="J444" s="367">
        <f t="shared" si="93"/>
        <v>0</v>
      </c>
      <c r="K444" s="368"/>
      <c r="M444" s="368"/>
    </row>
    <row r="445" spans="1:13" ht="22.5">
      <c r="A445" s="384"/>
      <c r="B445" s="387" t="s">
        <v>1271</v>
      </c>
      <c r="C445" s="388" t="s">
        <v>1953</v>
      </c>
      <c r="D445" s="401">
        <f>+ROUND(SUM('Alimentazione CE Costi'!H729:H743),2)</f>
        <v>0</v>
      </c>
      <c r="E445" s="401">
        <f>+ROUND(SUM('Alimentazione CE Costi'!I729:I743),2)</f>
        <v>0</v>
      </c>
      <c r="F445" s="401">
        <f>+ROUND(SUM('Alimentazione CE Costi'!J729:J743),2)</f>
        <v>0</v>
      </c>
      <c r="G445" s="401">
        <f>+ROUND(SUM('Alimentazione CE Costi'!K729:K743),2)</f>
        <v>0</v>
      </c>
      <c r="H445" s="401">
        <f>+ROUND(SUM('Alimentazione CE Costi'!L729:L743),2)</f>
        <v>0</v>
      </c>
      <c r="I445" s="401">
        <f>+ROUND(SUM('Alimentazione CE Costi'!M729:M743),2)</f>
        <v>0</v>
      </c>
      <c r="J445" s="401">
        <f>+ROUND(SUM('Alimentazione CE Costi'!N729:N743),2)</f>
        <v>0</v>
      </c>
      <c r="K445" s="368"/>
      <c r="M445" s="368"/>
    </row>
    <row r="446" spans="1:13">
      <c r="A446" s="384"/>
      <c r="B446" s="387" t="s">
        <v>1289</v>
      </c>
      <c r="C446" s="388" t="s">
        <v>1954</v>
      </c>
      <c r="D446" s="378">
        <f>+ROUND(SUM('Alimentazione CE Costi'!H745:H791),2)</f>
        <v>235805</v>
      </c>
      <c r="E446" s="378">
        <f>+ROUND(SUM('Alimentazione CE Costi'!I745:I791),2)</f>
        <v>0</v>
      </c>
      <c r="F446" s="378">
        <f>+ROUND(SUM('Alimentazione CE Costi'!J745:J791),2)</f>
        <v>0</v>
      </c>
      <c r="G446" s="378">
        <f>+ROUND(SUM('Alimentazione CE Costi'!K745:K791),2)</f>
        <v>0</v>
      </c>
      <c r="H446" s="378">
        <f>+ROUND(SUM('Alimentazione CE Costi'!L745:L791),2)</f>
        <v>0</v>
      </c>
      <c r="I446" s="378">
        <f>+ROUND(SUM('Alimentazione CE Costi'!M745:M791),2)</f>
        <v>0</v>
      </c>
      <c r="J446" s="378">
        <f>+ROUND(SUM('Alimentazione CE Costi'!N745:N791),2)</f>
        <v>0</v>
      </c>
      <c r="K446" s="368"/>
      <c r="M446" s="368"/>
    </row>
    <row r="447" spans="1:13">
      <c r="A447" s="384"/>
      <c r="B447" s="365" t="s">
        <v>1337</v>
      </c>
      <c r="C447" s="366" t="s">
        <v>1955</v>
      </c>
      <c r="D447" s="367">
        <f t="shared" ref="D447:J447" si="94">+D448+D457</f>
        <v>0</v>
      </c>
      <c r="E447" s="367">
        <f t="shared" si="94"/>
        <v>0</v>
      </c>
      <c r="F447" s="367">
        <f t="shared" si="94"/>
        <v>0</v>
      </c>
      <c r="G447" s="367">
        <f t="shared" si="94"/>
        <v>0</v>
      </c>
      <c r="H447" s="367">
        <f t="shared" si="94"/>
        <v>0</v>
      </c>
      <c r="I447" s="367">
        <f t="shared" si="94"/>
        <v>0</v>
      </c>
      <c r="J447" s="367">
        <f t="shared" si="94"/>
        <v>0</v>
      </c>
      <c r="K447" s="368"/>
      <c r="M447" s="368"/>
    </row>
    <row r="448" spans="1:13">
      <c r="A448" s="384"/>
      <c r="B448" s="370" t="s">
        <v>1339</v>
      </c>
      <c r="C448" s="371" t="s">
        <v>1956</v>
      </c>
      <c r="D448" s="372">
        <f t="shared" ref="D448:J448" si="95">SUM(D449:D456)</f>
        <v>0</v>
      </c>
      <c r="E448" s="372">
        <f t="shared" si="95"/>
        <v>0</v>
      </c>
      <c r="F448" s="372">
        <f t="shared" si="95"/>
        <v>0</v>
      </c>
      <c r="G448" s="372">
        <f t="shared" si="95"/>
        <v>0</v>
      </c>
      <c r="H448" s="372">
        <f t="shared" si="95"/>
        <v>0</v>
      </c>
      <c r="I448" s="372">
        <f t="shared" si="95"/>
        <v>0</v>
      </c>
      <c r="J448" s="372">
        <f t="shared" si="95"/>
        <v>0</v>
      </c>
      <c r="K448" s="368"/>
      <c r="M448" s="368"/>
    </row>
    <row r="449" spans="1:13">
      <c r="A449" s="384"/>
      <c r="B449" s="385" t="s">
        <v>1340</v>
      </c>
      <c r="C449" s="386" t="s">
        <v>1957</v>
      </c>
      <c r="D449" s="378">
        <f>+'Alimentazione CE Costi'!H794</f>
        <v>0</v>
      </c>
      <c r="E449" s="378">
        <f>+'Alimentazione CE Costi'!I794</f>
        <v>0</v>
      </c>
      <c r="F449" s="378">
        <f>+'Alimentazione CE Costi'!J794</f>
        <v>0</v>
      </c>
      <c r="G449" s="378">
        <f>+'Alimentazione CE Costi'!K794</f>
        <v>0</v>
      </c>
      <c r="H449" s="378">
        <f>+'Alimentazione CE Costi'!L794</f>
        <v>0</v>
      </c>
      <c r="I449" s="378">
        <f>+'Alimentazione CE Costi'!M794</f>
        <v>0</v>
      </c>
      <c r="J449" s="378">
        <f>+'Alimentazione CE Costi'!N794</f>
        <v>0</v>
      </c>
      <c r="K449" s="368"/>
      <c r="M449" s="368"/>
    </row>
    <row r="450" spans="1:13">
      <c r="A450" s="384"/>
      <c r="B450" s="385" t="s">
        <v>1341</v>
      </c>
      <c r="C450" s="386" t="s">
        <v>1958</v>
      </c>
      <c r="D450" s="378">
        <f>+'Alimentazione CE Costi'!H795</f>
        <v>0</v>
      </c>
      <c r="E450" s="378">
        <f>+'Alimentazione CE Costi'!I795</f>
        <v>0</v>
      </c>
      <c r="F450" s="378">
        <f>+'Alimentazione CE Costi'!J795</f>
        <v>0</v>
      </c>
      <c r="G450" s="378">
        <f>+'Alimentazione CE Costi'!K795</f>
        <v>0</v>
      </c>
      <c r="H450" s="378">
        <f>+'Alimentazione CE Costi'!L795</f>
        <v>0</v>
      </c>
      <c r="I450" s="378">
        <f>+'Alimentazione CE Costi'!M795</f>
        <v>0</v>
      </c>
      <c r="J450" s="378">
        <f>+'Alimentazione CE Costi'!N795</f>
        <v>0</v>
      </c>
      <c r="K450" s="368"/>
      <c r="M450" s="368"/>
    </row>
    <row r="451" spans="1:13">
      <c r="A451" s="384"/>
      <c r="B451" s="385" t="s">
        <v>1342</v>
      </c>
      <c r="C451" s="386" t="s">
        <v>1959</v>
      </c>
      <c r="D451" s="378">
        <f>+'Alimentazione CE Costi'!H796</f>
        <v>0</v>
      </c>
      <c r="E451" s="378">
        <f>+'Alimentazione CE Costi'!I796</f>
        <v>0</v>
      </c>
      <c r="F451" s="378">
        <f>+'Alimentazione CE Costi'!J796</f>
        <v>0</v>
      </c>
      <c r="G451" s="378">
        <f>+'Alimentazione CE Costi'!K796</f>
        <v>0</v>
      </c>
      <c r="H451" s="378">
        <f>+'Alimentazione CE Costi'!L796</f>
        <v>0</v>
      </c>
      <c r="I451" s="378">
        <f>+'Alimentazione CE Costi'!M796</f>
        <v>0</v>
      </c>
      <c r="J451" s="378">
        <f>+'Alimentazione CE Costi'!N796</f>
        <v>0</v>
      </c>
      <c r="K451" s="368"/>
      <c r="M451" s="368"/>
    </row>
    <row r="452" spans="1:13">
      <c r="A452" s="384"/>
      <c r="B452" s="385" t="s">
        <v>1343</v>
      </c>
      <c r="C452" s="386" t="s">
        <v>1960</v>
      </c>
      <c r="D452" s="378">
        <f>+'Alimentazione CE Costi'!H797</f>
        <v>0</v>
      </c>
      <c r="E452" s="378">
        <f>+'Alimentazione CE Costi'!I797</f>
        <v>0</v>
      </c>
      <c r="F452" s="378">
        <f>+'Alimentazione CE Costi'!J797</f>
        <v>0</v>
      </c>
      <c r="G452" s="378">
        <f>+'Alimentazione CE Costi'!K797</f>
        <v>0</v>
      </c>
      <c r="H452" s="378">
        <f>+'Alimentazione CE Costi'!L797</f>
        <v>0</v>
      </c>
      <c r="I452" s="378">
        <f>+'Alimentazione CE Costi'!M797</f>
        <v>0</v>
      </c>
      <c r="J452" s="378">
        <f>+'Alimentazione CE Costi'!N797</f>
        <v>0</v>
      </c>
      <c r="K452" s="368"/>
      <c r="M452" s="368"/>
    </row>
    <row r="453" spans="1:13">
      <c r="A453" s="384"/>
      <c r="B453" s="385" t="s">
        <v>1344</v>
      </c>
      <c r="C453" s="386" t="s">
        <v>1961</v>
      </c>
      <c r="D453" s="378">
        <f>+'Alimentazione CE Costi'!H798</f>
        <v>0</v>
      </c>
      <c r="E453" s="378">
        <f>+'Alimentazione CE Costi'!I798</f>
        <v>0</v>
      </c>
      <c r="F453" s="378">
        <f>+'Alimentazione CE Costi'!J798</f>
        <v>0</v>
      </c>
      <c r="G453" s="378">
        <f>+'Alimentazione CE Costi'!K798</f>
        <v>0</v>
      </c>
      <c r="H453" s="378">
        <f>+'Alimentazione CE Costi'!L798</f>
        <v>0</v>
      </c>
      <c r="I453" s="378">
        <f>+'Alimentazione CE Costi'!M798</f>
        <v>0</v>
      </c>
      <c r="J453" s="378">
        <f>+'Alimentazione CE Costi'!N798</f>
        <v>0</v>
      </c>
      <c r="K453" s="368"/>
      <c r="M453" s="368"/>
    </row>
    <row r="454" spans="1:13">
      <c r="A454" s="384"/>
      <c r="B454" s="385" t="s">
        <v>1345</v>
      </c>
      <c r="C454" s="386" t="s">
        <v>1962</v>
      </c>
      <c r="D454" s="378">
        <f>+'Alimentazione CE Costi'!H799</f>
        <v>0</v>
      </c>
      <c r="E454" s="378">
        <f>+'Alimentazione CE Costi'!I799</f>
        <v>0</v>
      </c>
      <c r="F454" s="378">
        <f>+'Alimentazione CE Costi'!J799</f>
        <v>0</v>
      </c>
      <c r="G454" s="378">
        <f>+'Alimentazione CE Costi'!K799</f>
        <v>0</v>
      </c>
      <c r="H454" s="378">
        <f>+'Alimentazione CE Costi'!L799</f>
        <v>0</v>
      </c>
      <c r="I454" s="378">
        <f>+'Alimentazione CE Costi'!M799</f>
        <v>0</v>
      </c>
      <c r="J454" s="378">
        <f>+'Alimentazione CE Costi'!N799</f>
        <v>0</v>
      </c>
      <c r="K454" s="368"/>
      <c r="M454" s="368"/>
    </row>
    <row r="455" spans="1:13">
      <c r="A455" s="384"/>
      <c r="B455" s="385" t="s">
        <v>1346</v>
      </c>
      <c r="C455" s="386" t="s">
        <v>1963</v>
      </c>
      <c r="D455" s="378">
        <f>+'Alimentazione CE Costi'!H800</f>
        <v>0</v>
      </c>
      <c r="E455" s="378">
        <f>+'Alimentazione CE Costi'!I800</f>
        <v>0</v>
      </c>
      <c r="F455" s="378">
        <f>+'Alimentazione CE Costi'!J800</f>
        <v>0</v>
      </c>
      <c r="G455" s="378">
        <f>+'Alimentazione CE Costi'!K800</f>
        <v>0</v>
      </c>
      <c r="H455" s="378">
        <f>+'Alimentazione CE Costi'!L800</f>
        <v>0</v>
      </c>
      <c r="I455" s="378">
        <f>+'Alimentazione CE Costi'!M800</f>
        <v>0</v>
      </c>
      <c r="J455" s="378">
        <f>+'Alimentazione CE Costi'!N800</f>
        <v>0</v>
      </c>
      <c r="K455" s="368"/>
      <c r="M455" s="368"/>
    </row>
    <row r="456" spans="1:13">
      <c r="A456" s="384"/>
      <c r="B456" s="385" t="s">
        <v>1347</v>
      </c>
      <c r="C456" s="386" t="s">
        <v>1964</v>
      </c>
      <c r="D456" s="378">
        <f>+'Alimentazione CE Costi'!H801</f>
        <v>0</v>
      </c>
      <c r="E456" s="378">
        <f>+'Alimentazione CE Costi'!I801</f>
        <v>0</v>
      </c>
      <c r="F456" s="378">
        <f>+'Alimentazione CE Costi'!J801</f>
        <v>0</v>
      </c>
      <c r="G456" s="378">
        <f>+'Alimentazione CE Costi'!K801</f>
        <v>0</v>
      </c>
      <c r="H456" s="378">
        <f>+'Alimentazione CE Costi'!L801</f>
        <v>0</v>
      </c>
      <c r="I456" s="378">
        <f>+'Alimentazione CE Costi'!M801</f>
        <v>0</v>
      </c>
      <c r="J456" s="378">
        <f>+'Alimentazione CE Costi'!N801</f>
        <v>0</v>
      </c>
      <c r="K456" s="368"/>
      <c r="M456" s="368"/>
    </row>
    <row r="457" spans="1:13">
      <c r="A457" s="384"/>
      <c r="B457" s="370" t="s">
        <v>1349</v>
      </c>
      <c r="C457" s="371" t="s">
        <v>1965</v>
      </c>
      <c r="D457" s="372">
        <f t="shared" ref="D457:J457" si="96">SUM(D458:D463)</f>
        <v>0</v>
      </c>
      <c r="E457" s="372">
        <f t="shared" si="96"/>
        <v>0</v>
      </c>
      <c r="F457" s="372">
        <f t="shared" si="96"/>
        <v>0</v>
      </c>
      <c r="G457" s="372">
        <f t="shared" si="96"/>
        <v>0</v>
      </c>
      <c r="H457" s="372">
        <f t="shared" si="96"/>
        <v>0</v>
      </c>
      <c r="I457" s="372">
        <f t="shared" si="96"/>
        <v>0</v>
      </c>
      <c r="J457" s="372">
        <f t="shared" si="96"/>
        <v>0</v>
      </c>
      <c r="K457" s="368"/>
      <c r="M457" s="368"/>
    </row>
    <row r="458" spans="1:13">
      <c r="A458" s="384"/>
      <c r="B458" s="385" t="s">
        <v>1350</v>
      </c>
      <c r="C458" s="386" t="s">
        <v>1966</v>
      </c>
      <c r="D458" s="378">
        <f>+'Alimentazione CE Costi'!H803</f>
        <v>0</v>
      </c>
      <c r="E458" s="378">
        <f>+'Alimentazione CE Costi'!I803</f>
        <v>0</v>
      </c>
      <c r="F458" s="378">
        <f>+'Alimentazione CE Costi'!J803</f>
        <v>0</v>
      </c>
      <c r="G458" s="378">
        <f>+'Alimentazione CE Costi'!K803</f>
        <v>0</v>
      </c>
      <c r="H458" s="378">
        <f>+'Alimentazione CE Costi'!L803</f>
        <v>0</v>
      </c>
      <c r="I458" s="378">
        <f>+'Alimentazione CE Costi'!M803</f>
        <v>0</v>
      </c>
      <c r="J458" s="378">
        <f>+'Alimentazione CE Costi'!N803</f>
        <v>0</v>
      </c>
      <c r="K458" s="368"/>
      <c r="M458" s="368"/>
    </row>
    <row r="459" spans="1:13" ht="22.5">
      <c r="A459" s="384"/>
      <c r="B459" s="385" t="s">
        <v>1351</v>
      </c>
      <c r="C459" s="386" t="s">
        <v>1967</v>
      </c>
      <c r="D459" s="378">
        <f>+'Alimentazione CE Costi'!H804</f>
        <v>0</v>
      </c>
      <c r="E459" s="378">
        <f>+'Alimentazione CE Costi'!I804</f>
        <v>0</v>
      </c>
      <c r="F459" s="378">
        <f>+'Alimentazione CE Costi'!J804</f>
        <v>0</v>
      </c>
      <c r="G459" s="378">
        <f>+'Alimentazione CE Costi'!K804</f>
        <v>0</v>
      </c>
      <c r="H459" s="378">
        <f>+'Alimentazione CE Costi'!L804</f>
        <v>0</v>
      </c>
      <c r="I459" s="378">
        <f>+'Alimentazione CE Costi'!M804</f>
        <v>0</v>
      </c>
      <c r="J459" s="378">
        <f>+'Alimentazione CE Costi'!N804</f>
        <v>0</v>
      </c>
      <c r="K459" s="368"/>
      <c r="M459" s="368"/>
    </row>
    <row r="460" spans="1:13">
      <c r="A460" s="384"/>
      <c r="B460" s="385" t="s">
        <v>1352</v>
      </c>
      <c r="C460" s="386" t="s">
        <v>1968</v>
      </c>
      <c r="D460" s="378">
        <f>+'Alimentazione CE Costi'!H805</f>
        <v>0</v>
      </c>
      <c r="E460" s="378">
        <f>+'Alimentazione CE Costi'!I805</f>
        <v>0</v>
      </c>
      <c r="F460" s="378">
        <f>+'Alimentazione CE Costi'!J805</f>
        <v>0</v>
      </c>
      <c r="G460" s="378">
        <f>+'Alimentazione CE Costi'!K805</f>
        <v>0</v>
      </c>
      <c r="H460" s="378">
        <f>+'Alimentazione CE Costi'!L805</f>
        <v>0</v>
      </c>
      <c r="I460" s="378">
        <f>+'Alimentazione CE Costi'!M805</f>
        <v>0</v>
      </c>
      <c r="J460" s="378">
        <f>+'Alimentazione CE Costi'!N805</f>
        <v>0</v>
      </c>
      <c r="K460" s="368"/>
      <c r="M460" s="368"/>
    </row>
    <row r="461" spans="1:13">
      <c r="A461" s="384"/>
      <c r="B461" s="385" t="s">
        <v>1353</v>
      </c>
      <c r="C461" s="386" t="s">
        <v>1969</v>
      </c>
      <c r="D461" s="378">
        <f>+'Alimentazione CE Costi'!H806</f>
        <v>0</v>
      </c>
      <c r="E461" s="378">
        <f>+'Alimentazione CE Costi'!I806</f>
        <v>0</v>
      </c>
      <c r="F461" s="378">
        <f>+'Alimentazione CE Costi'!J806</f>
        <v>0</v>
      </c>
      <c r="G461" s="378">
        <f>+'Alimentazione CE Costi'!K806</f>
        <v>0</v>
      </c>
      <c r="H461" s="378">
        <f>+'Alimentazione CE Costi'!L806</f>
        <v>0</v>
      </c>
      <c r="I461" s="378">
        <f>+'Alimentazione CE Costi'!M806</f>
        <v>0</v>
      </c>
      <c r="J461" s="378">
        <f>+'Alimentazione CE Costi'!N806</f>
        <v>0</v>
      </c>
      <c r="K461" s="368"/>
      <c r="M461" s="368"/>
    </row>
    <row r="462" spans="1:13">
      <c r="A462" s="384"/>
      <c r="B462" s="385" t="s">
        <v>1354</v>
      </c>
      <c r="C462" s="386" t="s">
        <v>1970</v>
      </c>
      <c r="D462" s="378">
        <f>+'Alimentazione CE Costi'!H807</f>
        <v>0</v>
      </c>
      <c r="E462" s="378">
        <f>+'Alimentazione CE Costi'!I807</f>
        <v>0</v>
      </c>
      <c r="F462" s="378">
        <f>+'Alimentazione CE Costi'!J807</f>
        <v>0</v>
      </c>
      <c r="G462" s="378">
        <f>+'Alimentazione CE Costi'!K807</f>
        <v>0</v>
      </c>
      <c r="H462" s="378">
        <f>+'Alimentazione CE Costi'!L807</f>
        <v>0</v>
      </c>
      <c r="I462" s="378">
        <f>+'Alimentazione CE Costi'!M807</f>
        <v>0</v>
      </c>
      <c r="J462" s="378">
        <f>+'Alimentazione CE Costi'!N807</f>
        <v>0</v>
      </c>
      <c r="K462" s="368"/>
      <c r="M462" s="368"/>
    </row>
    <row r="463" spans="1:13">
      <c r="A463" s="384"/>
      <c r="B463" s="385" t="s">
        <v>1355</v>
      </c>
      <c r="C463" s="386" t="s">
        <v>1971</v>
      </c>
      <c r="D463" s="378">
        <f>+'Alimentazione CE Costi'!H808</f>
        <v>0</v>
      </c>
      <c r="E463" s="378">
        <f>+'Alimentazione CE Costi'!I808</f>
        <v>0</v>
      </c>
      <c r="F463" s="378">
        <f>+'Alimentazione CE Costi'!J808</f>
        <v>0</v>
      </c>
      <c r="G463" s="378">
        <f>+'Alimentazione CE Costi'!K808</f>
        <v>0</v>
      </c>
      <c r="H463" s="378">
        <f>+'Alimentazione CE Costi'!L808</f>
        <v>0</v>
      </c>
      <c r="I463" s="378">
        <f>+'Alimentazione CE Costi'!M808</f>
        <v>0</v>
      </c>
      <c r="J463" s="378">
        <f>+'Alimentazione CE Costi'!N808</f>
        <v>0</v>
      </c>
      <c r="K463" s="368"/>
      <c r="M463" s="368"/>
    </row>
    <row r="464" spans="1:13">
      <c r="A464" s="384"/>
      <c r="B464" s="365" t="s">
        <v>1357</v>
      </c>
      <c r="C464" s="366" t="s">
        <v>1972</v>
      </c>
      <c r="D464" s="367">
        <f t="shared" ref="D464:J464" si="97">+D465+D473+D474+D481</f>
        <v>2875632</v>
      </c>
      <c r="E464" s="367">
        <f t="shared" si="97"/>
        <v>79761</v>
      </c>
      <c r="F464" s="367">
        <f t="shared" si="97"/>
        <v>1952365</v>
      </c>
      <c r="G464" s="367">
        <f t="shared" si="97"/>
        <v>0</v>
      </c>
      <c r="H464" s="367">
        <f t="shared" si="97"/>
        <v>0</v>
      </c>
      <c r="I464" s="367">
        <f t="shared" si="97"/>
        <v>0</v>
      </c>
      <c r="J464" s="367">
        <f t="shared" si="97"/>
        <v>0</v>
      </c>
      <c r="K464" s="368"/>
      <c r="M464" s="368"/>
    </row>
    <row r="465" spans="1:13">
      <c r="A465" s="384"/>
      <c r="B465" s="370" t="s">
        <v>1359</v>
      </c>
      <c r="C465" s="371" t="s">
        <v>1973</v>
      </c>
      <c r="D465" s="372">
        <f t="shared" ref="D465:J465" si="98">SUM(D466:D472)</f>
        <v>113244</v>
      </c>
      <c r="E465" s="372">
        <f t="shared" si="98"/>
        <v>0</v>
      </c>
      <c r="F465" s="372">
        <f t="shared" si="98"/>
        <v>0</v>
      </c>
      <c r="G465" s="372">
        <f t="shared" si="98"/>
        <v>0</v>
      </c>
      <c r="H465" s="372">
        <f t="shared" si="98"/>
        <v>0</v>
      </c>
      <c r="I465" s="372">
        <f t="shared" si="98"/>
        <v>0</v>
      </c>
      <c r="J465" s="372">
        <f t="shared" si="98"/>
        <v>0</v>
      </c>
      <c r="K465" s="368"/>
      <c r="M465" s="368"/>
    </row>
    <row r="466" spans="1:13">
      <c r="A466" s="384"/>
      <c r="B466" s="385" t="s">
        <v>1361</v>
      </c>
      <c r="C466" s="386" t="s">
        <v>1974</v>
      </c>
      <c r="D466" s="378">
        <f>+'Alimentazione CE Costi'!H811</f>
        <v>10341</v>
      </c>
      <c r="E466" s="378">
        <f>+'Alimentazione CE Costi'!I811</f>
        <v>0</v>
      </c>
      <c r="F466" s="378">
        <f>+'Alimentazione CE Costi'!J811</f>
        <v>0</v>
      </c>
      <c r="G466" s="378">
        <f>+'Alimentazione CE Costi'!K811</f>
        <v>0</v>
      </c>
      <c r="H466" s="378">
        <f>+'Alimentazione CE Costi'!L811</f>
        <v>0</v>
      </c>
      <c r="I466" s="378">
        <f>+'Alimentazione CE Costi'!M811</f>
        <v>0</v>
      </c>
      <c r="J466" s="378">
        <f>+'Alimentazione CE Costi'!N811</f>
        <v>0</v>
      </c>
      <c r="K466" s="368"/>
      <c r="M466" s="368"/>
    </row>
    <row r="467" spans="1:13" ht="22.5">
      <c r="A467" s="384"/>
      <c r="B467" s="385" t="s">
        <v>1363</v>
      </c>
      <c r="C467" s="386" t="s">
        <v>1975</v>
      </c>
      <c r="D467" s="378">
        <f>+'Alimentazione CE Costi'!H812</f>
        <v>102903</v>
      </c>
      <c r="E467" s="378">
        <f>+'Alimentazione CE Costi'!I812</f>
        <v>0</v>
      </c>
      <c r="F467" s="378">
        <f>+'Alimentazione CE Costi'!J812</f>
        <v>0</v>
      </c>
      <c r="G467" s="378">
        <f>+'Alimentazione CE Costi'!K812</f>
        <v>0</v>
      </c>
      <c r="H467" s="378">
        <f>+'Alimentazione CE Costi'!L812</f>
        <v>0</v>
      </c>
      <c r="I467" s="378">
        <f>+'Alimentazione CE Costi'!M812</f>
        <v>0</v>
      </c>
      <c r="J467" s="378">
        <f>+'Alimentazione CE Costi'!N812</f>
        <v>0</v>
      </c>
      <c r="K467" s="368"/>
      <c r="M467" s="368"/>
    </row>
    <row r="468" spans="1:13" ht="22.5">
      <c r="A468" s="384"/>
      <c r="B468" s="385" t="s">
        <v>1365</v>
      </c>
      <c r="C468" s="386" t="s">
        <v>1976</v>
      </c>
      <c r="D468" s="378">
        <f>+'Alimentazione CE Costi'!H813</f>
        <v>0</v>
      </c>
      <c r="E468" s="378">
        <f>+'Alimentazione CE Costi'!I813</f>
        <v>0</v>
      </c>
      <c r="F468" s="378">
        <f>+'Alimentazione CE Costi'!J813</f>
        <v>0</v>
      </c>
      <c r="G468" s="378">
        <f>+'Alimentazione CE Costi'!K813</f>
        <v>0</v>
      </c>
      <c r="H468" s="378">
        <f>+'Alimentazione CE Costi'!L813</f>
        <v>0</v>
      </c>
      <c r="I468" s="378">
        <f>+'Alimentazione CE Costi'!M813</f>
        <v>0</v>
      </c>
      <c r="J468" s="378">
        <f>+'Alimentazione CE Costi'!N813</f>
        <v>0</v>
      </c>
      <c r="K468" s="368"/>
      <c r="M468" s="368"/>
    </row>
    <row r="469" spans="1:13" ht="22.5">
      <c r="A469" s="384"/>
      <c r="B469" s="385" t="s">
        <v>1367</v>
      </c>
      <c r="C469" s="386" t="s">
        <v>1977</v>
      </c>
      <c r="D469" s="378">
        <f>+'Alimentazione CE Costi'!H814</f>
        <v>0</v>
      </c>
      <c r="E469" s="378">
        <f>+'Alimentazione CE Costi'!I814</f>
        <v>0</v>
      </c>
      <c r="F469" s="378">
        <f>+'Alimentazione CE Costi'!J814</f>
        <v>0</v>
      </c>
      <c r="G469" s="378">
        <f>+'Alimentazione CE Costi'!K814</f>
        <v>0</v>
      </c>
      <c r="H469" s="378">
        <f>+'Alimentazione CE Costi'!L814</f>
        <v>0</v>
      </c>
      <c r="I469" s="378">
        <f>+'Alimentazione CE Costi'!M814</f>
        <v>0</v>
      </c>
      <c r="J469" s="378">
        <f>+'Alimentazione CE Costi'!N814</f>
        <v>0</v>
      </c>
      <c r="K469" s="368"/>
      <c r="M469" s="368"/>
    </row>
    <row r="470" spans="1:13">
      <c r="A470" s="384"/>
      <c r="B470" s="385" t="s">
        <v>1369</v>
      </c>
      <c r="C470" s="386" t="s">
        <v>1978</v>
      </c>
      <c r="D470" s="378">
        <f>+'Alimentazione CE Costi'!H815</f>
        <v>0</v>
      </c>
      <c r="E470" s="378">
        <f>+'Alimentazione CE Costi'!I815</f>
        <v>0</v>
      </c>
      <c r="F470" s="378">
        <f>+'Alimentazione CE Costi'!J815</f>
        <v>0</v>
      </c>
      <c r="G470" s="378">
        <f>+'Alimentazione CE Costi'!K815</f>
        <v>0</v>
      </c>
      <c r="H470" s="378">
        <f>+'Alimentazione CE Costi'!L815</f>
        <v>0</v>
      </c>
      <c r="I470" s="378">
        <f>+'Alimentazione CE Costi'!M815</f>
        <v>0</v>
      </c>
      <c r="J470" s="378">
        <f>+'Alimentazione CE Costi'!N815</f>
        <v>0</v>
      </c>
      <c r="K470" s="368"/>
      <c r="M470" s="368"/>
    </row>
    <row r="471" spans="1:13">
      <c r="A471" s="384"/>
      <c r="B471" s="385" t="s">
        <v>1371</v>
      </c>
      <c r="C471" s="386" t="s">
        <v>1979</v>
      </c>
      <c r="D471" s="378">
        <f>+'Alimentazione CE Costi'!H817+'Alimentazione CE Costi'!H818+'Alimentazione CE Costi'!H819</f>
        <v>0</v>
      </c>
      <c r="E471" s="378">
        <f>+'Alimentazione CE Costi'!I817+'Alimentazione CE Costi'!I818+'Alimentazione CE Costi'!I819</f>
        <v>0</v>
      </c>
      <c r="F471" s="378">
        <f>+'Alimentazione CE Costi'!J817+'Alimentazione CE Costi'!J818+'Alimentazione CE Costi'!J819</f>
        <v>0</v>
      </c>
      <c r="G471" s="378">
        <f>+'Alimentazione CE Costi'!K817+'Alimentazione CE Costi'!K818+'Alimentazione CE Costi'!K819</f>
        <v>0</v>
      </c>
      <c r="H471" s="378">
        <f>+'Alimentazione CE Costi'!L817+'Alimentazione CE Costi'!L818+'Alimentazione CE Costi'!L819</f>
        <v>0</v>
      </c>
      <c r="I471" s="378">
        <f>+'Alimentazione CE Costi'!M817+'Alimentazione CE Costi'!M818+'Alimentazione CE Costi'!M819</f>
        <v>0</v>
      </c>
      <c r="J471" s="378">
        <f>+'Alimentazione CE Costi'!N817+'Alimentazione CE Costi'!N818+'Alimentazione CE Costi'!N819</f>
        <v>0</v>
      </c>
      <c r="K471" s="368"/>
      <c r="M471" s="368"/>
    </row>
    <row r="472" spans="1:13">
      <c r="A472" s="384"/>
      <c r="B472" s="385" t="s">
        <v>1375</v>
      </c>
      <c r="C472" s="386" t="s">
        <v>1980</v>
      </c>
      <c r="D472" s="378">
        <f>+'Alimentazione CE Costi'!H820</f>
        <v>0</v>
      </c>
      <c r="E472" s="378">
        <f>+'Alimentazione CE Costi'!I820</f>
        <v>0</v>
      </c>
      <c r="F472" s="378">
        <f>+'Alimentazione CE Costi'!J820</f>
        <v>0</v>
      </c>
      <c r="G472" s="378">
        <f>+'Alimentazione CE Costi'!K820</f>
        <v>0</v>
      </c>
      <c r="H472" s="378">
        <f>+'Alimentazione CE Costi'!L820</f>
        <v>0</v>
      </c>
      <c r="I472" s="378">
        <f>+'Alimentazione CE Costi'!M820</f>
        <v>0</v>
      </c>
      <c r="J472" s="378">
        <f>+'Alimentazione CE Costi'!N820</f>
        <v>0</v>
      </c>
      <c r="K472" s="368"/>
      <c r="M472" s="368"/>
    </row>
    <row r="473" spans="1:13" ht="22.5">
      <c r="A473" s="384"/>
      <c r="B473" s="387" t="s">
        <v>1377</v>
      </c>
      <c r="C473" s="388" t="s">
        <v>1981</v>
      </c>
      <c r="D473" s="378">
        <f>+'Alimentazione CE Costi'!H822+'Alimentazione CE Costi'!H823</f>
        <v>0</v>
      </c>
      <c r="E473" s="378">
        <f>+'Alimentazione CE Costi'!I822+'Alimentazione CE Costi'!I823</f>
        <v>0</v>
      </c>
      <c r="F473" s="378">
        <f>+'Alimentazione CE Costi'!J822+'Alimentazione CE Costi'!J823</f>
        <v>0</v>
      </c>
      <c r="G473" s="378">
        <f>+'Alimentazione CE Costi'!K822+'Alimentazione CE Costi'!K823</f>
        <v>0</v>
      </c>
      <c r="H473" s="378">
        <f>+'Alimentazione CE Costi'!L822+'Alimentazione CE Costi'!L823</f>
        <v>0</v>
      </c>
      <c r="I473" s="378">
        <f>+'Alimentazione CE Costi'!M822+'Alimentazione CE Costi'!M823</f>
        <v>0</v>
      </c>
      <c r="J473" s="378">
        <f>+'Alimentazione CE Costi'!N822+'Alimentazione CE Costi'!N823</f>
        <v>0</v>
      </c>
      <c r="K473" s="368"/>
      <c r="M473" s="368"/>
    </row>
    <row r="474" spans="1:13" ht="22.5">
      <c r="A474" s="384"/>
      <c r="B474" s="370" t="s">
        <v>1381</v>
      </c>
      <c r="C474" s="371" t="s">
        <v>1982</v>
      </c>
      <c r="D474" s="372">
        <f t="shared" ref="D474:J474" si="99">SUM(D475:D480)</f>
        <v>885994</v>
      </c>
      <c r="E474" s="372">
        <f t="shared" si="99"/>
        <v>79761</v>
      </c>
      <c r="F474" s="372">
        <f t="shared" si="99"/>
        <v>30000</v>
      </c>
      <c r="G474" s="372">
        <f t="shared" si="99"/>
        <v>0</v>
      </c>
      <c r="H474" s="372">
        <f t="shared" si="99"/>
        <v>0</v>
      </c>
      <c r="I474" s="372">
        <f t="shared" si="99"/>
        <v>0</v>
      </c>
      <c r="J474" s="372">
        <f t="shared" si="99"/>
        <v>0</v>
      </c>
      <c r="K474" s="368"/>
      <c r="M474" s="368"/>
    </row>
    <row r="475" spans="1:13" ht="22.5">
      <c r="A475" s="384"/>
      <c r="B475" s="385" t="s">
        <v>1383</v>
      </c>
      <c r="C475" s="386" t="s">
        <v>1983</v>
      </c>
      <c r="D475" s="378">
        <f>+'Alimentazione CE Costi'!H825</f>
        <v>79761</v>
      </c>
      <c r="E475" s="378">
        <f>+'Alimentazione CE Costi'!I825</f>
        <v>79761</v>
      </c>
      <c r="F475" s="378">
        <f>+'Alimentazione CE Costi'!J825</f>
        <v>0</v>
      </c>
      <c r="G475" s="378">
        <f>+'Alimentazione CE Costi'!K825</f>
        <v>0</v>
      </c>
      <c r="H475" s="378">
        <f>+'Alimentazione CE Costi'!L825</f>
        <v>0</v>
      </c>
      <c r="I475" s="378">
        <f>+'Alimentazione CE Costi'!M825</f>
        <v>0</v>
      </c>
      <c r="J475" s="378">
        <f>+'Alimentazione CE Costi'!N825</f>
        <v>0</v>
      </c>
      <c r="K475" s="368"/>
      <c r="M475" s="368"/>
    </row>
    <row r="476" spans="1:13" ht="22.5">
      <c r="A476" s="384"/>
      <c r="B476" s="385" t="s">
        <v>1385</v>
      </c>
      <c r="C476" s="386" t="s">
        <v>1984</v>
      </c>
      <c r="D476" s="378">
        <f>+'Alimentazione CE Costi'!H826</f>
        <v>0</v>
      </c>
      <c r="E476" s="378">
        <f>+'Alimentazione CE Costi'!I826</f>
        <v>0</v>
      </c>
      <c r="F476" s="378">
        <f>+'Alimentazione CE Costi'!J826</f>
        <v>0</v>
      </c>
      <c r="G476" s="378">
        <f>+'Alimentazione CE Costi'!K826</f>
        <v>0</v>
      </c>
      <c r="H476" s="378">
        <f>+'Alimentazione CE Costi'!L826</f>
        <v>0</v>
      </c>
      <c r="I476" s="378">
        <f>+'Alimentazione CE Costi'!M826</f>
        <v>0</v>
      </c>
      <c r="J476" s="378">
        <f>+'Alimentazione CE Costi'!N826</f>
        <v>0</v>
      </c>
      <c r="K476" s="368"/>
      <c r="M476" s="368"/>
    </row>
    <row r="477" spans="1:13" ht="22.5">
      <c r="A477" s="384"/>
      <c r="B477" s="385" t="s">
        <v>1387</v>
      </c>
      <c r="C477" s="386" t="s">
        <v>1985</v>
      </c>
      <c r="D477" s="378">
        <f>+'Alimentazione CE Costi'!H827</f>
        <v>0</v>
      </c>
      <c r="E477" s="378">
        <f>+'Alimentazione CE Costi'!I827</f>
        <v>0</v>
      </c>
      <c r="F477" s="378">
        <f>+'Alimentazione CE Costi'!J827</f>
        <v>0</v>
      </c>
      <c r="G477" s="378">
        <f>+'Alimentazione CE Costi'!K827</f>
        <v>0</v>
      </c>
      <c r="H477" s="378">
        <f>+'Alimentazione CE Costi'!L827</f>
        <v>0</v>
      </c>
      <c r="I477" s="378">
        <f>+'Alimentazione CE Costi'!M827</f>
        <v>0</v>
      </c>
      <c r="J477" s="378">
        <f>+'Alimentazione CE Costi'!N827</f>
        <v>0</v>
      </c>
      <c r="K477" s="368"/>
      <c r="M477" s="368"/>
    </row>
    <row r="478" spans="1:13" ht="22.5">
      <c r="A478" s="384"/>
      <c r="B478" s="385" t="s">
        <v>1389</v>
      </c>
      <c r="C478" s="386" t="s">
        <v>1986</v>
      </c>
      <c r="D478" s="378">
        <f>+'Alimentazione CE Costi'!H828</f>
        <v>0</v>
      </c>
      <c r="E478" s="378">
        <f>+'Alimentazione CE Costi'!I828</f>
        <v>0</v>
      </c>
      <c r="F478" s="378">
        <f>+'Alimentazione CE Costi'!J828</f>
        <v>0</v>
      </c>
      <c r="G478" s="378">
        <f>+'Alimentazione CE Costi'!K828</f>
        <v>0</v>
      </c>
      <c r="H478" s="378">
        <f>+'Alimentazione CE Costi'!L828</f>
        <v>0</v>
      </c>
      <c r="I478" s="378">
        <f>+'Alimentazione CE Costi'!M828</f>
        <v>0</v>
      </c>
      <c r="J478" s="378">
        <f>+'Alimentazione CE Costi'!N828</f>
        <v>0</v>
      </c>
      <c r="K478" s="368"/>
      <c r="M478" s="368"/>
    </row>
    <row r="479" spans="1:13" ht="22.5">
      <c r="A479" s="384"/>
      <c r="B479" s="385" t="s">
        <v>1391</v>
      </c>
      <c r="C479" s="386" t="s">
        <v>1987</v>
      </c>
      <c r="D479" s="378">
        <f>+'Alimentazione CE Costi'!H830+'Alimentazione CE Costi'!H831</f>
        <v>806233</v>
      </c>
      <c r="E479" s="378">
        <f>+'Alimentazione CE Costi'!I830+'Alimentazione CE Costi'!I831</f>
        <v>0</v>
      </c>
      <c r="F479" s="378">
        <f>+'Alimentazione CE Costi'!J830+'Alimentazione CE Costi'!J831</f>
        <v>30000</v>
      </c>
      <c r="G479" s="378">
        <f>+'Alimentazione CE Costi'!K830+'Alimentazione CE Costi'!K831</f>
        <v>0</v>
      </c>
      <c r="H479" s="378">
        <f>+'Alimentazione CE Costi'!L830+'Alimentazione CE Costi'!L831</f>
        <v>0</v>
      </c>
      <c r="I479" s="378">
        <f>+'Alimentazione CE Costi'!M830+'Alimentazione CE Costi'!M831</f>
        <v>0</v>
      </c>
      <c r="J479" s="378">
        <f>+'Alimentazione CE Costi'!N830+'Alimentazione CE Costi'!N831</f>
        <v>0</v>
      </c>
      <c r="K479" s="368"/>
      <c r="M479" s="368"/>
    </row>
    <row r="480" spans="1:13" ht="22.5">
      <c r="A480" s="384"/>
      <c r="B480" s="385" t="s">
        <v>1395</v>
      </c>
      <c r="C480" s="386" t="s">
        <v>1988</v>
      </c>
      <c r="D480" s="378">
        <f>+'Alimentazione CE Costi'!H832</f>
        <v>0</v>
      </c>
      <c r="E480" s="378">
        <f>+'Alimentazione CE Costi'!I832</f>
        <v>0</v>
      </c>
      <c r="F480" s="378">
        <f>+'Alimentazione CE Costi'!J832</f>
        <v>0</v>
      </c>
      <c r="G480" s="378">
        <f>+'Alimentazione CE Costi'!K832</f>
        <v>0</v>
      </c>
      <c r="H480" s="378">
        <f>+'Alimentazione CE Costi'!L832</f>
        <v>0</v>
      </c>
      <c r="I480" s="378">
        <f>+'Alimentazione CE Costi'!M832</f>
        <v>0</v>
      </c>
      <c r="J480" s="378">
        <f>+'Alimentazione CE Costi'!N832</f>
        <v>0</v>
      </c>
      <c r="K480" s="368"/>
      <c r="M480" s="368"/>
    </row>
    <row r="481" spans="1:13">
      <c r="A481" s="384"/>
      <c r="B481" s="370" t="s">
        <v>1397</v>
      </c>
      <c r="C481" s="371" t="s">
        <v>1989</v>
      </c>
      <c r="D481" s="372">
        <f t="shared" ref="D481:J481" si="100">SUM(D482:D491)</f>
        <v>1876394</v>
      </c>
      <c r="E481" s="372">
        <f t="shared" si="100"/>
        <v>0</v>
      </c>
      <c r="F481" s="372">
        <f t="shared" si="100"/>
        <v>1922365</v>
      </c>
      <c r="G481" s="372">
        <f t="shared" si="100"/>
        <v>0</v>
      </c>
      <c r="H481" s="372">
        <f t="shared" si="100"/>
        <v>0</v>
      </c>
      <c r="I481" s="372">
        <f t="shared" si="100"/>
        <v>0</v>
      </c>
      <c r="J481" s="372">
        <f t="shared" si="100"/>
        <v>0</v>
      </c>
      <c r="K481" s="368"/>
      <c r="M481" s="368"/>
    </row>
    <row r="482" spans="1:13">
      <c r="A482" s="384"/>
      <c r="B482" s="420" t="s">
        <v>1399</v>
      </c>
      <c r="C482" s="421" t="s">
        <v>1990</v>
      </c>
      <c r="D482" s="378">
        <f>+'Alimentazione CE Costi'!H834</f>
        <v>0</v>
      </c>
      <c r="E482" s="378">
        <f>+'Alimentazione CE Costi'!I834</f>
        <v>0</v>
      </c>
      <c r="F482" s="378">
        <f>+'Alimentazione CE Costi'!J834</f>
        <v>0</v>
      </c>
      <c r="G482" s="378">
        <f>+'Alimentazione CE Costi'!K834</f>
        <v>0</v>
      </c>
      <c r="H482" s="378">
        <f>+'Alimentazione CE Costi'!L834</f>
        <v>0</v>
      </c>
      <c r="I482" s="378">
        <f>+'Alimentazione CE Costi'!M834</f>
        <v>0</v>
      </c>
      <c r="J482" s="378">
        <f>+'Alimentazione CE Costi'!N834</f>
        <v>0</v>
      </c>
      <c r="K482" s="368"/>
      <c r="M482" s="368"/>
    </row>
    <row r="483" spans="1:13">
      <c r="A483" s="384"/>
      <c r="B483" s="420" t="s">
        <v>1401</v>
      </c>
      <c r="C483" s="421" t="s">
        <v>1991</v>
      </c>
      <c r="D483" s="378">
        <f>+'Alimentazione CE Costi'!H835</f>
        <v>0</v>
      </c>
      <c r="E483" s="378">
        <f>+'Alimentazione CE Costi'!I835</f>
        <v>0</v>
      </c>
      <c r="F483" s="378">
        <f>+'Alimentazione CE Costi'!J835</f>
        <v>0</v>
      </c>
      <c r="G483" s="378">
        <f>+'Alimentazione CE Costi'!K835</f>
        <v>0</v>
      </c>
      <c r="H483" s="378">
        <f>+'Alimentazione CE Costi'!L835</f>
        <v>0</v>
      </c>
      <c r="I483" s="378">
        <f>+'Alimentazione CE Costi'!M835</f>
        <v>0</v>
      </c>
      <c r="J483" s="378">
        <f>+'Alimentazione CE Costi'!N835</f>
        <v>0</v>
      </c>
      <c r="K483" s="368"/>
      <c r="M483" s="368"/>
    </row>
    <row r="484" spans="1:13">
      <c r="A484" s="384"/>
      <c r="B484" s="420" t="s">
        <v>1403</v>
      </c>
      <c r="C484" s="421" t="s">
        <v>1992</v>
      </c>
      <c r="D484" s="378">
        <f>+'Alimentazione CE Costi'!H836</f>
        <v>544399</v>
      </c>
      <c r="E484" s="378">
        <f>+'Alimentazione CE Costi'!I836</f>
        <v>0</v>
      </c>
      <c r="F484" s="378">
        <f>+'Alimentazione CE Costi'!J836</f>
        <v>859864</v>
      </c>
      <c r="G484" s="378">
        <f>+'Alimentazione CE Costi'!K836</f>
        <v>0</v>
      </c>
      <c r="H484" s="378">
        <f>+'Alimentazione CE Costi'!L836</f>
        <v>0</v>
      </c>
      <c r="I484" s="378">
        <f>+'Alimentazione CE Costi'!M836</f>
        <v>0</v>
      </c>
      <c r="J484" s="378">
        <f>+'Alimentazione CE Costi'!N836</f>
        <v>0</v>
      </c>
      <c r="K484" s="368"/>
      <c r="M484" s="368"/>
    </row>
    <row r="485" spans="1:13">
      <c r="A485" s="384"/>
      <c r="B485" s="385" t="s">
        <v>1405</v>
      </c>
      <c r="C485" s="386" t="s">
        <v>1993</v>
      </c>
      <c r="D485" s="378">
        <f>+'Alimentazione CE Costi'!H837</f>
        <v>33758</v>
      </c>
      <c r="E485" s="378">
        <f>+'Alimentazione CE Costi'!I837</f>
        <v>0</v>
      </c>
      <c r="F485" s="378">
        <f>+'Alimentazione CE Costi'!J837</f>
        <v>59167</v>
      </c>
      <c r="G485" s="378">
        <f>+'Alimentazione CE Costi'!K837</f>
        <v>0</v>
      </c>
      <c r="H485" s="378">
        <f>+'Alimentazione CE Costi'!L837</f>
        <v>0</v>
      </c>
      <c r="I485" s="378">
        <f>+'Alimentazione CE Costi'!M837</f>
        <v>0</v>
      </c>
      <c r="J485" s="378">
        <f>+'Alimentazione CE Costi'!N837</f>
        <v>0</v>
      </c>
      <c r="K485" s="368"/>
      <c r="M485" s="368"/>
    </row>
    <row r="486" spans="1:13">
      <c r="A486" s="384"/>
      <c r="B486" s="385" t="s">
        <v>1407</v>
      </c>
      <c r="C486" s="386" t="s">
        <v>1994</v>
      </c>
      <c r="D486" s="378">
        <f>+'Alimentazione CE Costi'!H838</f>
        <v>856608</v>
      </c>
      <c r="E486" s="378">
        <f>+'Alimentazione CE Costi'!I838</f>
        <v>0</v>
      </c>
      <c r="F486" s="378">
        <f>+'Alimentazione CE Costi'!J838</f>
        <v>1003334</v>
      </c>
      <c r="G486" s="378">
        <f>+'Alimentazione CE Costi'!K838</f>
        <v>0</v>
      </c>
      <c r="H486" s="378">
        <f>+'Alimentazione CE Costi'!L838</f>
        <v>0</v>
      </c>
      <c r="I486" s="378">
        <f>+'Alimentazione CE Costi'!M838</f>
        <v>0</v>
      </c>
      <c r="J486" s="378">
        <f>+'Alimentazione CE Costi'!N838</f>
        <v>0</v>
      </c>
      <c r="K486" s="368"/>
      <c r="M486" s="368"/>
    </row>
    <row r="487" spans="1:13">
      <c r="A487" s="384"/>
      <c r="B487" s="385" t="s">
        <v>1409</v>
      </c>
      <c r="C487" s="386" t="s">
        <v>1995</v>
      </c>
      <c r="D487" s="378">
        <f>+'Alimentazione CE Costi'!H839</f>
        <v>0</v>
      </c>
      <c r="E487" s="378">
        <f>+'Alimentazione CE Costi'!I839</f>
        <v>0</v>
      </c>
      <c r="F487" s="378">
        <f>+'Alimentazione CE Costi'!J839</f>
        <v>0</v>
      </c>
      <c r="G487" s="378">
        <f>+'Alimentazione CE Costi'!K839</f>
        <v>0</v>
      </c>
      <c r="H487" s="378">
        <f>+'Alimentazione CE Costi'!L839</f>
        <v>0</v>
      </c>
      <c r="I487" s="378">
        <f>+'Alimentazione CE Costi'!M839</f>
        <v>0</v>
      </c>
      <c r="J487" s="378">
        <f>+'Alimentazione CE Costi'!N839</f>
        <v>0</v>
      </c>
      <c r="K487" s="368"/>
      <c r="M487" s="368"/>
    </row>
    <row r="488" spans="1:13">
      <c r="A488" s="384"/>
      <c r="B488" s="385" t="s">
        <v>1411</v>
      </c>
      <c r="C488" s="386" t="s">
        <v>1996</v>
      </c>
      <c r="D488" s="378">
        <f>+'Alimentazione CE Costi'!H840</f>
        <v>0</v>
      </c>
      <c r="E488" s="378">
        <f>+'Alimentazione CE Costi'!I840</f>
        <v>0</v>
      </c>
      <c r="F488" s="378">
        <f>+'Alimentazione CE Costi'!J840</f>
        <v>0</v>
      </c>
      <c r="G488" s="378">
        <f>+'Alimentazione CE Costi'!K840</f>
        <v>0</v>
      </c>
      <c r="H488" s="378">
        <f>+'Alimentazione CE Costi'!L840</f>
        <v>0</v>
      </c>
      <c r="I488" s="378">
        <f>+'Alimentazione CE Costi'!M840</f>
        <v>0</v>
      </c>
      <c r="J488" s="378">
        <f>+'Alimentazione CE Costi'!N840</f>
        <v>0</v>
      </c>
      <c r="K488" s="368"/>
      <c r="M488" s="368"/>
    </row>
    <row r="489" spans="1:13">
      <c r="A489" s="384"/>
      <c r="B489" s="385" t="s">
        <v>1413</v>
      </c>
      <c r="C489" s="386" t="s">
        <v>1997</v>
      </c>
      <c r="D489" s="378">
        <f>+'Alimentazione CE Costi'!H841</f>
        <v>0</v>
      </c>
      <c r="E489" s="378">
        <f>+'Alimentazione CE Costi'!I841</f>
        <v>0</v>
      </c>
      <c r="F489" s="378">
        <f>+'Alimentazione CE Costi'!J841</f>
        <v>0</v>
      </c>
      <c r="G489" s="378">
        <f>+'Alimentazione CE Costi'!K841</f>
        <v>0</v>
      </c>
      <c r="H489" s="378">
        <f>+'Alimentazione CE Costi'!L841</f>
        <v>0</v>
      </c>
      <c r="I489" s="378">
        <f>+'Alimentazione CE Costi'!M841</f>
        <v>0</v>
      </c>
      <c r="J489" s="378">
        <f>+'Alimentazione CE Costi'!N841</f>
        <v>0</v>
      </c>
      <c r="K489" s="368"/>
      <c r="M489" s="368"/>
    </row>
    <row r="490" spans="1:13" ht="22.5">
      <c r="A490" s="384"/>
      <c r="B490" s="385" t="s">
        <v>1415</v>
      </c>
      <c r="C490" s="386" t="s">
        <v>1998</v>
      </c>
      <c r="D490" s="378">
        <f>+'Alimentazione CE Costi'!H842</f>
        <v>0</v>
      </c>
      <c r="E490" s="378">
        <f>+'Alimentazione CE Costi'!I842</f>
        <v>0</v>
      </c>
      <c r="F490" s="378">
        <f>+'Alimentazione CE Costi'!J842</f>
        <v>0</v>
      </c>
      <c r="G490" s="378">
        <f>+'Alimentazione CE Costi'!K842</f>
        <v>0</v>
      </c>
      <c r="H490" s="378">
        <f>+'Alimentazione CE Costi'!L842</f>
        <v>0</v>
      </c>
      <c r="I490" s="378">
        <f>+'Alimentazione CE Costi'!M842</f>
        <v>0</v>
      </c>
      <c r="J490" s="378">
        <f>+'Alimentazione CE Costi'!N842</f>
        <v>0</v>
      </c>
      <c r="K490" s="368"/>
      <c r="M490" s="368"/>
    </row>
    <row r="491" spans="1:13">
      <c r="A491" s="384"/>
      <c r="B491" s="420" t="s">
        <v>1416</v>
      </c>
      <c r="C491" s="422" t="s">
        <v>1999</v>
      </c>
      <c r="D491" s="378">
        <f>+'Alimentazione CE Costi'!H843</f>
        <v>441629</v>
      </c>
      <c r="E491" s="378">
        <f>+'Alimentazione CE Costi'!I843</f>
        <v>0</v>
      </c>
      <c r="F491" s="378">
        <f>+'Alimentazione CE Costi'!J843</f>
        <v>0</v>
      </c>
      <c r="G491" s="378">
        <f>+'Alimentazione CE Costi'!K843</f>
        <v>0</v>
      </c>
      <c r="H491" s="378">
        <f>+'Alimentazione CE Costi'!L843</f>
        <v>0</v>
      </c>
      <c r="I491" s="378">
        <f>+'Alimentazione CE Costi'!M843</f>
        <v>0</v>
      </c>
      <c r="J491" s="378">
        <f>+'Alimentazione CE Costi'!N843</f>
        <v>0</v>
      </c>
      <c r="K491" s="368"/>
      <c r="M491" s="368"/>
    </row>
    <row r="492" spans="1:13">
      <c r="A492" s="364"/>
      <c r="B492" s="395" t="s">
        <v>2000</v>
      </c>
      <c r="C492" s="396" t="s">
        <v>2001</v>
      </c>
      <c r="D492" s="397">
        <f t="shared" ref="D492:J492" si="101">+D464+D447+D437+D429+D387+D377+D369+D200+D160+D444</f>
        <v>79054806</v>
      </c>
      <c r="E492" s="397">
        <f t="shared" si="101"/>
        <v>4347025</v>
      </c>
      <c r="F492" s="397">
        <f t="shared" si="101"/>
        <v>71618331</v>
      </c>
      <c r="G492" s="397">
        <f t="shared" si="101"/>
        <v>1828346</v>
      </c>
      <c r="H492" s="397">
        <f t="shared" si="101"/>
        <v>46234</v>
      </c>
      <c r="I492" s="397">
        <f t="shared" si="101"/>
        <v>186701</v>
      </c>
      <c r="J492" s="397">
        <f t="shared" si="101"/>
        <v>1595411</v>
      </c>
      <c r="K492" s="368"/>
      <c r="M492" s="368"/>
    </row>
    <row r="493" spans="1:13">
      <c r="A493" s="364"/>
      <c r="B493" s="398"/>
      <c r="C493" s="399" t="s">
        <v>2002</v>
      </c>
      <c r="D493" s="400"/>
      <c r="E493" s="400"/>
      <c r="F493" s="400"/>
      <c r="G493" s="400"/>
      <c r="H493" s="400"/>
      <c r="I493" s="400"/>
      <c r="J493" s="400"/>
      <c r="K493" s="368"/>
      <c r="M493" s="368"/>
    </row>
    <row r="494" spans="1:13">
      <c r="A494" s="364"/>
      <c r="B494" s="365" t="s">
        <v>462</v>
      </c>
      <c r="C494" s="366" t="s">
        <v>2003</v>
      </c>
      <c r="D494" s="367">
        <f t="shared" ref="D494:J494" si="102">+D495+D496+D497</f>
        <v>0</v>
      </c>
      <c r="E494" s="367">
        <f t="shared" si="102"/>
        <v>0</v>
      </c>
      <c r="F494" s="367">
        <f t="shared" si="102"/>
        <v>0</v>
      </c>
      <c r="G494" s="367">
        <f t="shared" si="102"/>
        <v>0</v>
      </c>
      <c r="H494" s="367">
        <f t="shared" si="102"/>
        <v>0</v>
      </c>
      <c r="I494" s="367">
        <f t="shared" si="102"/>
        <v>0</v>
      </c>
      <c r="J494" s="367">
        <f t="shared" si="102"/>
        <v>0</v>
      </c>
      <c r="K494" s="368"/>
      <c r="M494" s="368"/>
    </row>
    <row r="495" spans="1:13">
      <c r="A495" s="364"/>
      <c r="B495" s="387" t="s">
        <v>464</v>
      </c>
      <c r="C495" s="388" t="s">
        <v>2004</v>
      </c>
      <c r="D495" s="378">
        <f>+'Alimentazione CE Ricavi'!H232</f>
        <v>0</v>
      </c>
      <c r="E495" s="378">
        <f>+'Alimentazione CE Ricavi'!I232</f>
        <v>0</v>
      </c>
      <c r="F495" s="378">
        <f>+'Alimentazione CE Ricavi'!J232</f>
        <v>0</v>
      </c>
      <c r="G495" s="378">
        <f>+'Alimentazione CE Ricavi'!K232</f>
        <v>0</v>
      </c>
      <c r="H495" s="378">
        <f>+'Alimentazione CE Ricavi'!L232</f>
        <v>0</v>
      </c>
      <c r="I495" s="378">
        <f>+'Alimentazione CE Ricavi'!M232</f>
        <v>0</v>
      </c>
      <c r="J495" s="378">
        <f>+'Alimentazione CE Ricavi'!N232</f>
        <v>0</v>
      </c>
      <c r="K495" s="368"/>
      <c r="M495" s="368"/>
    </row>
    <row r="496" spans="1:13">
      <c r="A496" s="364"/>
      <c r="B496" s="387" t="s">
        <v>466</v>
      </c>
      <c r="C496" s="388" t="s">
        <v>2005</v>
      </c>
      <c r="D496" s="378">
        <f>+'Alimentazione CE Ricavi'!H234+'Alimentazione CE Ricavi'!H235</f>
        <v>0</v>
      </c>
      <c r="E496" s="378">
        <f>+'Alimentazione CE Ricavi'!I234+'Alimentazione CE Ricavi'!I235</f>
        <v>0</v>
      </c>
      <c r="F496" s="378">
        <f>+'Alimentazione CE Ricavi'!J234+'Alimentazione CE Ricavi'!J235</f>
        <v>0</v>
      </c>
      <c r="G496" s="378">
        <f>+'Alimentazione CE Ricavi'!K234+'Alimentazione CE Ricavi'!K235</f>
        <v>0</v>
      </c>
      <c r="H496" s="378">
        <f>+'Alimentazione CE Ricavi'!L234+'Alimentazione CE Ricavi'!L235</f>
        <v>0</v>
      </c>
      <c r="I496" s="378">
        <f>+'Alimentazione CE Ricavi'!M234+'Alimentazione CE Ricavi'!M235</f>
        <v>0</v>
      </c>
      <c r="J496" s="378">
        <f>+'Alimentazione CE Ricavi'!N234+'Alimentazione CE Ricavi'!N235</f>
        <v>0</v>
      </c>
      <c r="K496" s="368"/>
      <c r="M496" s="368"/>
    </row>
    <row r="497" spans="1:13">
      <c r="A497" s="364"/>
      <c r="B497" s="387" t="s">
        <v>470</v>
      </c>
      <c r="C497" s="388" t="s">
        <v>2006</v>
      </c>
      <c r="D497" s="378">
        <f>+'Alimentazione CE Ricavi'!H237+'Alimentazione CE Ricavi'!H238+'Alimentazione CE Ricavi'!H239</f>
        <v>0</v>
      </c>
      <c r="E497" s="378">
        <f>+'Alimentazione CE Ricavi'!I237+'Alimentazione CE Ricavi'!I238+'Alimentazione CE Ricavi'!I239</f>
        <v>0</v>
      </c>
      <c r="F497" s="378">
        <f>+'Alimentazione CE Ricavi'!J237+'Alimentazione CE Ricavi'!J238+'Alimentazione CE Ricavi'!J239</f>
        <v>0</v>
      </c>
      <c r="G497" s="378">
        <f>+'Alimentazione CE Ricavi'!K237+'Alimentazione CE Ricavi'!K238+'Alimentazione CE Ricavi'!K239</f>
        <v>0</v>
      </c>
      <c r="H497" s="378">
        <f>+'Alimentazione CE Ricavi'!L237+'Alimentazione CE Ricavi'!L238+'Alimentazione CE Ricavi'!L239</f>
        <v>0</v>
      </c>
      <c r="I497" s="378">
        <f>+'Alimentazione CE Ricavi'!M237+'Alimentazione CE Ricavi'!M238+'Alimentazione CE Ricavi'!M239</f>
        <v>0</v>
      </c>
      <c r="J497" s="378">
        <f>+'Alimentazione CE Ricavi'!N237+'Alimentazione CE Ricavi'!N238+'Alimentazione CE Ricavi'!N239</f>
        <v>0</v>
      </c>
      <c r="K497" s="368"/>
      <c r="M497" s="368"/>
    </row>
    <row r="498" spans="1:13">
      <c r="A498" s="364"/>
      <c r="B498" s="365" t="s">
        <v>474</v>
      </c>
      <c r="C498" s="366" t="s">
        <v>2007</v>
      </c>
      <c r="D498" s="367">
        <f t="shared" ref="D498:J498" si="103">SUM(D499:D503)</f>
        <v>0</v>
      </c>
      <c r="E498" s="367">
        <f t="shared" si="103"/>
        <v>0</v>
      </c>
      <c r="F498" s="367">
        <f t="shared" si="103"/>
        <v>0</v>
      </c>
      <c r="G498" s="367">
        <f t="shared" si="103"/>
        <v>0</v>
      </c>
      <c r="H498" s="367">
        <f t="shared" si="103"/>
        <v>0</v>
      </c>
      <c r="I498" s="367">
        <f t="shared" si="103"/>
        <v>0</v>
      </c>
      <c r="J498" s="367">
        <f t="shared" si="103"/>
        <v>0</v>
      </c>
      <c r="K498" s="368"/>
      <c r="M498" s="368"/>
    </row>
    <row r="499" spans="1:13">
      <c r="A499" s="364"/>
      <c r="B499" s="387" t="s">
        <v>476</v>
      </c>
      <c r="C499" s="388" t="s">
        <v>2008</v>
      </c>
      <c r="D499" s="378">
        <f>+'Alimentazione CE Ricavi'!H241</f>
        <v>0</v>
      </c>
      <c r="E499" s="378">
        <f>+'Alimentazione CE Ricavi'!I241</f>
        <v>0</v>
      </c>
      <c r="F499" s="378">
        <f>+'Alimentazione CE Ricavi'!J241</f>
        <v>0</v>
      </c>
      <c r="G499" s="378">
        <f>+'Alimentazione CE Ricavi'!K241</f>
        <v>0</v>
      </c>
      <c r="H499" s="378">
        <f>+'Alimentazione CE Ricavi'!L241</f>
        <v>0</v>
      </c>
      <c r="I499" s="378">
        <f>+'Alimentazione CE Ricavi'!M241</f>
        <v>0</v>
      </c>
      <c r="J499" s="378">
        <f>+'Alimentazione CE Ricavi'!N241</f>
        <v>0</v>
      </c>
      <c r="K499" s="368"/>
      <c r="M499" s="368"/>
    </row>
    <row r="500" spans="1:13" ht="22.5">
      <c r="A500" s="364"/>
      <c r="B500" s="387" t="s">
        <v>478</v>
      </c>
      <c r="C500" s="388" t="s">
        <v>2009</v>
      </c>
      <c r="D500" s="378">
        <f>+'Alimentazione CE Ricavi'!H242</f>
        <v>0</v>
      </c>
      <c r="E500" s="378">
        <f>+'Alimentazione CE Ricavi'!I242</f>
        <v>0</v>
      </c>
      <c r="F500" s="378">
        <f>+'Alimentazione CE Ricavi'!J242</f>
        <v>0</v>
      </c>
      <c r="G500" s="378">
        <f>+'Alimentazione CE Ricavi'!K242</f>
        <v>0</v>
      </c>
      <c r="H500" s="378">
        <f>+'Alimentazione CE Ricavi'!L242</f>
        <v>0</v>
      </c>
      <c r="I500" s="378">
        <f>+'Alimentazione CE Ricavi'!M242</f>
        <v>0</v>
      </c>
      <c r="J500" s="378">
        <f>+'Alimentazione CE Ricavi'!N242</f>
        <v>0</v>
      </c>
      <c r="K500" s="368"/>
      <c r="M500" s="368"/>
    </row>
    <row r="501" spans="1:13" ht="22.5">
      <c r="A501" s="364"/>
      <c r="B501" s="387" t="s">
        <v>480</v>
      </c>
      <c r="C501" s="388" t="s">
        <v>2010</v>
      </c>
      <c r="D501" s="378">
        <f>+'Alimentazione CE Ricavi'!H243</f>
        <v>0</v>
      </c>
      <c r="E501" s="378">
        <f>+'Alimentazione CE Ricavi'!I243</f>
        <v>0</v>
      </c>
      <c r="F501" s="378">
        <f>+'Alimentazione CE Ricavi'!J243</f>
        <v>0</v>
      </c>
      <c r="G501" s="378">
        <f>+'Alimentazione CE Ricavi'!K243</f>
        <v>0</v>
      </c>
      <c r="H501" s="378">
        <f>+'Alimentazione CE Ricavi'!L243</f>
        <v>0</v>
      </c>
      <c r="I501" s="378">
        <f>+'Alimentazione CE Ricavi'!M243</f>
        <v>0</v>
      </c>
      <c r="J501" s="378">
        <f>+'Alimentazione CE Ricavi'!N243</f>
        <v>0</v>
      </c>
      <c r="K501" s="368"/>
      <c r="M501" s="368"/>
    </row>
    <row r="502" spans="1:13">
      <c r="A502" s="364"/>
      <c r="B502" s="387" t="s">
        <v>482</v>
      </c>
      <c r="C502" s="388" t="s">
        <v>2011</v>
      </c>
      <c r="D502" s="378">
        <f>+'Alimentazione CE Ricavi'!H244</f>
        <v>0</v>
      </c>
      <c r="E502" s="378">
        <f>+'Alimentazione CE Ricavi'!I244</f>
        <v>0</v>
      </c>
      <c r="F502" s="378">
        <f>+'Alimentazione CE Ricavi'!J244</f>
        <v>0</v>
      </c>
      <c r="G502" s="378">
        <f>+'Alimentazione CE Ricavi'!K244</f>
        <v>0</v>
      </c>
      <c r="H502" s="378">
        <f>+'Alimentazione CE Ricavi'!L244</f>
        <v>0</v>
      </c>
      <c r="I502" s="378">
        <f>+'Alimentazione CE Ricavi'!M244</f>
        <v>0</v>
      </c>
      <c r="J502" s="378">
        <f>+'Alimentazione CE Ricavi'!N244</f>
        <v>0</v>
      </c>
      <c r="K502" s="368"/>
      <c r="M502" s="368"/>
    </row>
    <row r="503" spans="1:13">
      <c r="A503" s="364"/>
      <c r="B503" s="387" t="s">
        <v>484</v>
      </c>
      <c r="C503" s="388" t="s">
        <v>2012</v>
      </c>
      <c r="D503" s="378">
        <f>+'Alimentazione CE Ricavi'!H245</f>
        <v>0</v>
      </c>
      <c r="E503" s="378">
        <f>+'Alimentazione CE Ricavi'!I245</f>
        <v>0</v>
      </c>
      <c r="F503" s="378">
        <f>+'Alimentazione CE Ricavi'!J245</f>
        <v>0</v>
      </c>
      <c r="G503" s="378">
        <f>+'Alimentazione CE Ricavi'!K245</f>
        <v>0</v>
      </c>
      <c r="H503" s="378">
        <f>+'Alimentazione CE Ricavi'!L245</f>
        <v>0</v>
      </c>
      <c r="I503" s="378">
        <f>+'Alimentazione CE Ricavi'!M245</f>
        <v>0</v>
      </c>
      <c r="J503" s="378">
        <f>+'Alimentazione CE Ricavi'!N245</f>
        <v>0</v>
      </c>
      <c r="K503" s="368"/>
      <c r="M503" s="368"/>
    </row>
    <row r="504" spans="1:13">
      <c r="A504" s="364"/>
      <c r="B504" s="365" t="s">
        <v>1418</v>
      </c>
      <c r="C504" s="366" t="s">
        <v>2013</v>
      </c>
      <c r="D504" s="367">
        <f t="shared" ref="D504:J504" si="104">SUM(D505:D507)</f>
        <v>0</v>
      </c>
      <c r="E504" s="367">
        <f t="shared" si="104"/>
        <v>0</v>
      </c>
      <c r="F504" s="367">
        <f t="shared" si="104"/>
        <v>0</v>
      </c>
      <c r="G504" s="367">
        <f t="shared" si="104"/>
        <v>0</v>
      </c>
      <c r="H504" s="367">
        <f t="shared" si="104"/>
        <v>0</v>
      </c>
      <c r="I504" s="367">
        <f t="shared" si="104"/>
        <v>0</v>
      </c>
      <c r="J504" s="367">
        <f t="shared" si="104"/>
        <v>0</v>
      </c>
      <c r="K504" s="368"/>
      <c r="M504" s="368"/>
    </row>
    <row r="505" spans="1:13">
      <c r="A505" s="364"/>
      <c r="B505" s="387" t="s">
        <v>1420</v>
      </c>
      <c r="C505" s="388" t="s">
        <v>2014</v>
      </c>
      <c r="D505" s="378">
        <f>+'Alimentazione CE Costi'!H845</f>
        <v>0</v>
      </c>
      <c r="E505" s="378">
        <f>+'Alimentazione CE Costi'!I845</f>
        <v>0</v>
      </c>
      <c r="F505" s="378">
        <f>+'Alimentazione CE Costi'!J845</f>
        <v>0</v>
      </c>
      <c r="G505" s="378">
        <f>+'Alimentazione CE Costi'!K845</f>
        <v>0</v>
      </c>
      <c r="H505" s="378">
        <f>+'Alimentazione CE Costi'!L845</f>
        <v>0</v>
      </c>
      <c r="I505" s="378">
        <f>+'Alimentazione CE Costi'!M845</f>
        <v>0</v>
      </c>
      <c r="J505" s="378">
        <f>+'Alimentazione CE Costi'!N845</f>
        <v>0</v>
      </c>
      <c r="K505" s="368"/>
      <c r="M505" s="368"/>
    </row>
    <row r="506" spans="1:13">
      <c r="A506" s="364"/>
      <c r="B506" s="387" t="s">
        <v>1422</v>
      </c>
      <c r="C506" s="388" t="s">
        <v>2015</v>
      </c>
      <c r="D506" s="378">
        <f>+'Alimentazione CE Costi'!H846</f>
        <v>0</v>
      </c>
      <c r="E506" s="378">
        <f>+'Alimentazione CE Costi'!I846</f>
        <v>0</v>
      </c>
      <c r="F506" s="378">
        <f>+'Alimentazione CE Costi'!J846</f>
        <v>0</v>
      </c>
      <c r="G506" s="378">
        <f>+'Alimentazione CE Costi'!K846</f>
        <v>0</v>
      </c>
      <c r="H506" s="378">
        <f>+'Alimentazione CE Costi'!L846</f>
        <v>0</v>
      </c>
      <c r="I506" s="378">
        <f>+'Alimentazione CE Costi'!M846</f>
        <v>0</v>
      </c>
      <c r="J506" s="378">
        <f>+'Alimentazione CE Costi'!N846</f>
        <v>0</v>
      </c>
      <c r="K506" s="368"/>
      <c r="M506" s="368"/>
    </row>
    <row r="507" spans="1:13">
      <c r="A507" s="364"/>
      <c r="B507" s="387" t="s">
        <v>1424</v>
      </c>
      <c r="C507" s="388" t="s">
        <v>2016</v>
      </c>
      <c r="D507" s="378">
        <f>+'Alimentazione CE Costi'!H848+'Alimentazione CE Costi'!H849</f>
        <v>0</v>
      </c>
      <c r="E507" s="378">
        <f>+'Alimentazione CE Costi'!I848+'Alimentazione CE Costi'!I849</f>
        <v>0</v>
      </c>
      <c r="F507" s="378">
        <f>+'Alimentazione CE Costi'!J848+'Alimentazione CE Costi'!J849</f>
        <v>0</v>
      </c>
      <c r="G507" s="378">
        <f>+'Alimentazione CE Costi'!K848+'Alimentazione CE Costi'!K849</f>
        <v>0</v>
      </c>
      <c r="H507" s="378">
        <f>+'Alimentazione CE Costi'!L848+'Alimentazione CE Costi'!L849</f>
        <v>0</v>
      </c>
      <c r="I507" s="378">
        <f>+'Alimentazione CE Costi'!M848+'Alimentazione CE Costi'!M849</f>
        <v>0</v>
      </c>
      <c r="J507" s="378">
        <f>+'Alimentazione CE Costi'!N848+'Alimentazione CE Costi'!N849</f>
        <v>0</v>
      </c>
      <c r="K507" s="368"/>
      <c r="M507" s="368"/>
    </row>
    <row r="508" spans="1:13">
      <c r="A508" s="390"/>
      <c r="B508" s="365" t="s">
        <v>2017</v>
      </c>
      <c r="C508" s="366" t="s">
        <v>2018</v>
      </c>
      <c r="D508" s="367">
        <f t="shared" ref="D508:J508" si="105">SUM(D509:D510)</f>
        <v>0</v>
      </c>
      <c r="E508" s="367">
        <f t="shared" si="105"/>
        <v>0</v>
      </c>
      <c r="F508" s="367">
        <f t="shared" si="105"/>
        <v>0</v>
      </c>
      <c r="G508" s="367">
        <f t="shared" si="105"/>
        <v>0</v>
      </c>
      <c r="H508" s="367">
        <f t="shared" si="105"/>
        <v>0</v>
      </c>
      <c r="I508" s="367">
        <f t="shared" si="105"/>
        <v>0</v>
      </c>
      <c r="J508" s="367">
        <f t="shared" si="105"/>
        <v>0</v>
      </c>
      <c r="K508" s="368"/>
      <c r="M508" s="368"/>
    </row>
    <row r="509" spans="1:13">
      <c r="A509" s="390"/>
      <c r="B509" s="387" t="s">
        <v>1427</v>
      </c>
      <c r="C509" s="388" t="s">
        <v>2019</v>
      </c>
      <c r="D509" s="378">
        <f>+'Alimentazione CE Costi'!H851</f>
        <v>0</v>
      </c>
      <c r="E509" s="378">
        <f>+'Alimentazione CE Costi'!I851</f>
        <v>0</v>
      </c>
      <c r="F509" s="378">
        <f>+'Alimentazione CE Costi'!J851</f>
        <v>0</v>
      </c>
      <c r="G509" s="378">
        <f>+'Alimentazione CE Costi'!K851</f>
        <v>0</v>
      </c>
      <c r="H509" s="378">
        <f>+'Alimentazione CE Costi'!L851</f>
        <v>0</v>
      </c>
      <c r="I509" s="378">
        <f>+'Alimentazione CE Costi'!M851</f>
        <v>0</v>
      </c>
      <c r="J509" s="378">
        <f>+'Alimentazione CE Costi'!N851</f>
        <v>0</v>
      </c>
      <c r="K509" s="368"/>
      <c r="M509" s="368"/>
    </row>
    <row r="510" spans="1:13">
      <c r="A510" s="364"/>
      <c r="B510" s="387" t="s">
        <v>1429</v>
      </c>
      <c r="C510" s="388" t="s">
        <v>2020</v>
      </c>
      <c r="D510" s="378">
        <f>+'Alimentazione CE Costi'!H852</f>
        <v>0</v>
      </c>
      <c r="E510" s="378">
        <f>+'Alimentazione CE Costi'!I852</f>
        <v>0</v>
      </c>
      <c r="F510" s="378">
        <f>+'Alimentazione CE Costi'!J852</f>
        <v>0</v>
      </c>
      <c r="G510" s="378">
        <f>+'Alimentazione CE Costi'!K852</f>
        <v>0</v>
      </c>
      <c r="H510" s="378">
        <f>+'Alimentazione CE Costi'!L852</f>
        <v>0</v>
      </c>
      <c r="I510" s="378">
        <f>+'Alimentazione CE Costi'!M852</f>
        <v>0</v>
      </c>
      <c r="J510" s="378">
        <f>+'Alimentazione CE Costi'!N852</f>
        <v>0</v>
      </c>
      <c r="K510" s="368"/>
      <c r="M510" s="368"/>
    </row>
    <row r="511" spans="1:13">
      <c r="A511" s="390"/>
      <c r="B511" s="395" t="s">
        <v>2021</v>
      </c>
      <c r="C511" s="396" t="s">
        <v>2022</v>
      </c>
      <c r="D511" s="397">
        <f t="shared" ref="D511:J511" si="106">+D494+D498-D504-D508</f>
        <v>0</v>
      </c>
      <c r="E511" s="397">
        <f t="shared" si="106"/>
        <v>0</v>
      </c>
      <c r="F511" s="397">
        <f t="shared" si="106"/>
        <v>0</v>
      </c>
      <c r="G511" s="397">
        <f t="shared" si="106"/>
        <v>0</v>
      </c>
      <c r="H511" s="397">
        <f t="shared" si="106"/>
        <v>0</v>
      </c>
      <c r="I511" s="397">
        <f t="shared" si="106"/>
        <v>0</v>
      </c>
      <c r="J511" s="397">
        <f t="shared" si="106"/>
        <v>0</v>
      </c>
      <c r="K511" s="368"/>
      <c r="M511" s="368"/>
    </row>
    <row r="512" spans="1:13">
      <c r="A512" s="364"/>
      <c r="B512" s="398"/>
      <c r="C512" s="399" t="s">
        <v>2023</v>
      </c>
      <c r="D512" s="400"/>
      <c r="E512" s="400"/>
      <c r="F512" s="400"/>
      <c r="G512" s="400"/>
      <c r="H512" s="400"/>
      <c r="I512" s="400"/>
      <c r="J512" s="400"/>
      <c r="K512" s="368"/>
      <c r="M512" s="368"/>
    </row>
    <row r="513" spans="1:13">
      <c r="A513" s="364"/>
      <c r="B513" s="418" t="s">
        <v>486</v>
      </c>
      <c r="C513" s="419" t="s">
        <v>2024</v>
      </c>
      <c r="D513" s="378">
        <f>+'Alimentazione CE Ricavi'!H246</f>
        <v>0</v>
      </c>
      <c r="E513" s="378">
        <f>+'Alimentazione CE Ricavi'!I246</f>
        <v>0</v>
      </c>
      <c r="F513" s="378">
        <f>+'Alimentazione CE Ricavi'!J246</f>
        <v>0</v>
      </c>
      <c r="G513" s="378">
        <f>+'Alimentazione CE Ricavi'!K246</f>
        <v>0</v>
      </c>
      <c r="H513" s="378">
        <f>+'Alimentazione CE Ricavi'!L246</f>
        <v>0</v>
      </c>
      <c r="I513" s="378">
        <f>+'Alimentazione CE Ricavi'!M246</f>
        <v>0</v>
      </c>
      <c r="J513" s="378">
        <f>+'Alimentazione CE Ricavi'!N246</f>
        <v>0</v>
      </c>
      <c r="K513" s="368"/>
      <c r="M513" s="368"/>
    </row>
    <row r="514" spans="1:13">
      <c r="A514" s="364"/>
      <c r="B514" s="418" t="s">
        <v>1431</v>
      </c>
      <c r="C514" s="419" t="s">
        <v>2025</v>
      </c>
      <c r="D514" s="378">
        <f>+'Alimentazione CE Costi'!H853</f>
        <v>0</v>
      </c>
      <c r="E514" s="378">
        <f>+'Alimentazione CE Costi'!I853</f>
        <v>0</v>
      </c>
      <c r="F514" s="378">
        <f>+'Alimentazione CE Costi'!J853</f>
        <v>0</v>
      </c>
      <c r="G514" s="378">
        <f>+'Alimentazione CE Costi'!K853</f>
        <v>0</v>
      </c>
      <c r="H514" s="378">
        <f>+'Alimentazione CE Costi'!L853</f>
        <v>0</v>
      </c>
      <c r="I514" s="378">
        <f>+'Alimentazione CE Costi'!M853</f>
        <v>0</v>
      </c>
      <c r="J514" s="378">
        <f>+'Alimentazione CE Costi'!N853</f>
        <v>0</v>
      </c>
      <c r="K514" s="368"/>
      <c r="M514" s="368"/>
    </row>
    <row r="515" spans="1:13">
      <c r="A515" s="364"/>
      <c r="B515" s="395" t="s">
        <v>2026</v>
      </c>
      <c r="C515" s="396" t="s">
        <v>2027</v>
      </c>
      <c r="D515" s="397">
        <f t="shared" ref="D515:J515" si="107">+D513-D514</f>
        <v>0</v>
      </c>
      <c r="E515" s="397">
        <f t="shared" si="107"/>
        <v>0</v>
      </c>
      <c r="F515" s="397">
        <f t="shared" si="107"/>
        <v>0</v>
      </c>
      <c r="G515" s="397">
        <f t="shared" si="107"/>
        <v>0</v>
      </c>
      <c r="H515" s="397">
        <f t="shared" si="107"/>
        <v>0</v>
      </c>
      <c r="I515" s="397">
        <f t="shared" si="107"/>
        <v>0</v>
      </c>
      <c r="J515" s="397">
        <f t="shared" si="107"/>
        <v>0</v>
      </c>
      <c r="K515" s="368"/>
      <c r="M515" s="368"/>
    </row>
    <row r="516" spans="1:13">
      <c r="A516" s="364"/>
      <c r="B516" s="398"/>
      <c r="C516" s="399" t="s">
        <v>2028</v>
      </c>
      <c r="D516" s="400"/>
      <c r="E516" s="400"/>
      <c r="F516" s="400"/>
      <c r="G516" s="400"/>
      <c r="H516" s="400"/>
      <c r="I516" s="400"/>
      <c r="J516" s="400"/>
      <c r="K516" s="368"/>
      <c r="M516" s="368"/>
    </row>
    <row r="517" spans="1:13">
      <c r="A517" s="364"/>
      <c r="B517" s="365" t="s">
        <v>487</v>
      </c>
      <c r="C517" s="366" t="s">
        <v>2029</v>
      </c>
      <c r="D517" s="367">
        <f t="shared" ref="D517:J517" si="108">+D518+D519</f>
        <v>2278265</v>
      </c>
      <c r="E517" s="367">
        <f t="shared" si="108"/>
        <v>2193296</v>
      </c>
      <c r="F517" s="367">
        <f t="shared" si="108"/>
        <v>0</v>
      </c>
      <c r="G517" s="367">
        <f t="shared" si="108"/>
        <v>0</v>
      </c>
      <c r="H517" s="367">
        <f t="shared" si="108"/>
        <v>0</v>
      </c>
      <c r="I517" s="367">
        <f t="shared" si="108"/>
        <v>0</v>
      </c>
      <c r="J517" s="367">
        <f t="shared" si="108"/>
        <v>0</v>
      </c>
      <c r="K517" s="368"/>
      <c r="M517" s="368"/>
    </row>
    <row r="518" spans="1:13">
      <c r="A518" s="364"/>
      <c r="B518" s="387" t="s">
        <v>489</v>
      </c>
      <c r="C518" s="388" t="s">
        <v>2030</v>
      </c>
      <c r="D518" s="378">
        <f>+'Alimentazione CE Ricavi'!H248</f>
        <v>0</v>
      </c>
      <c r="E518" s="378">
        <f>+'Alimentazione CE Ricavi'!I248</f>
        <v>0</v>
      </c>
      <c r="F518" s="378">
        <f>+'Alimentazione CE Ricavi'!J248</f>
        <v>0</v>
      </c>
      <c r="G518" s="378">
        <f>+'Alimentazione CE Ricavi'!K248</f>
        <v>0</v>
      </c>
      <c r="H518" s="378">
        <f>+'Alimentazione CE Ricavi'!L248</f>
        <v>0</v>
      </c>
      <c r="I518" s="378">
        <f>+'Alimentazione CE Ricavi'!M248</f>
        <v>0</v>
      </c>
      <c r="J518" s="378">
        <f>+'Alimentazione CE Ricavi'!N248</f>
        <v>0</v>
      </c>
      <c r="K518" s="368"/>
      <c r="M518" s="368"/>
    </row>
    <row r="519" spans="1:13">
      <c r="A519" s="364"/>
      <c r="B519" s="370" t="s">
        <v>491</v>
      </c>
      <c r="C519" s="371" t="s">
        <v>2031</v>
      </c>
      <c r="D519" s="372">
        <f t="shared" ref="D519:J519" si="109">+D520+D521+D532+D542</f>
        <v>2278265</v>
      </c>
      <c r="E519" s="372">
        <f t="shared" si="109"/>
        <v>2193296</v>
      </c>
      <c r="F519" s="372">
        <f t="shared" si="109"/>
        <v>0</v>
      </c>
      <c r="G519" s="372">
        <f t="shared" si="109"/>
        <v>0</v>
      </c>
      <c r="H519" s="372">
        <f t="shared" si="109"/>
        <v>0</v>
      </c>
      <c r="I519" s="372">
        <f t="shared" si="109"/>
        <v>0</v>
      </c>
      <c r="J519" s="372">
        <f t="shared" si="109"/>
        <v>0</v>
      </c>
      <c r="K519" s="368"/>
      <c r="M519" s="368"/>
    </row>
    <row r="520" spans="1:13">
      <c r="A520" s="364"/>
      <c r="B520" s="385" t="s">
        <v>493</v>
      </c>
      <c r="C520" s="386" t="s">
        <v>2032</v>
      </c>
      <c r="D520" s="378">
        <f>+'Alimentazione CE Ricavi'!H250</f>
        <v>6012</v>
      </c>
      <c r="E520" s="378">
        <f>+'Alimentazione CE Ricavi'!I250</f>
        <v>0</v>
      </c>
      <c r="F520" s="378">
        <f>+'Alimentazione CE Ricavi'!J250</f>
        <v>0</v>
      </c>
      <c r="G520" s="378">
        <f>+'Alimentazione CE Ricavi'!K250</f>
        <v>0</v>
      </c>
      <c r="H520" s="378">
        <f>+'Alimentazione CE Ricavi'!L250</f>
        <v>0</v>
      </c>
      <c r="I520" s="378">
        <f>+'Alimentazione CE Ricavi'!M250</f>
        <v>0</v>
      </c>
      <c r="J520" s="378">
        <f>+'Alimentazione CE Ricavi'!N250</f>
        <v>0</v>
      </c>
      <c r="K520" s="368"/>
      <c r="M520" s="368"/>
    </row>
    <row r="521" spans="1:13">
      <c r="A521" s="364"/>
      <c r="B521" s="373" t="s">
        <v>495</v>
      </c>
      <c r="C521" s="374" t="s">
        <v>2033</v>
      </c>
      <c r="D521" s="375">
        <f t="shared" ref="D521:J521" si="110">+D522+D523+D524</f>
        <v>2224982</v>
      </c>
      <c r="E521" s="375">
        <f t="shared" si="110"/>
        <v>2193296</v>
      </c>
      <c r="F521" s="375">
        <f t="shared" si="110"/>
        <v>0</v>
      </c>
      <c r="G521" s="375">
        <f t="shared" si="110"/>
        <v>0</v>
      </c>
      <c r="H521" s="375">
        <f t="shared" si="110"/>
        <v>0</v>
      </c>
      <c r="I521" s="375">
        <f t="shared" si="110"/>
        <v>0</v>
      </c>
      <c r="J521" s="375">
        <f t="shared" si="110"/>
        <v>0</v>
      </c>
      <c r="K521" s="368"/>
      <c r="M521" s="368"/>
    </row>
    <row r="522" spans="1:13">
      <c r="A522" s="384"/>
      <c r="B522" s="385" t="s">
        <v>497</v>
      </c>
      <c r="C522" s="386" t="s">
        <v>2034</v>
      </c>
      <c r="D522" s="378">
        <f>+'Alimentazione CE Ricavi'!H252</f>
        <v>1517139</v>
      </c>
      <c r="E522" s="378">
        <f>+'Alimentazione CE Ricavi'!I252</f>
        <v>1517139</v>
      </c>
      <c r="F522" s="378">
        <f>+'Alimentazione CE Ricavi'!J252</f>
        <v>0</v>
      </c>
      <c r="G522" s="378">
        <f>+'Alimentazione CE Ricavi'!K252</f>
        <v>0</v>
      </c>
      <c r="H522" s="378">
        <f>+'Alimentazione CE Ricavi'!L252</f>
        <v>0</v>
      </c>
      <c r="I522" s="378">
        <f>+'Alimentazione CE Ricavi'!M252</f>
        <v>0</v>
      </c>
      <c r="J522" s="378">
        <f>+'Alimentazione CE Ricavi'!N252</f>
        <v>0</v>
      </c>
      <c r="K522" s="368"/>
      <c r="M522" s="368"/>
    </row>
    <row r="523" spans="1:13" ht="22.5">
      <c r="A523" s="384" t="s">
        <v>1539</v>
      </c>
      <c r="B523" s="385" t="s">
        <v>499</v>
      </c>
      <c r="C523" s="386" t="s">
        <v>2035</v>
      </c>
      <c r="D523" s="378">
        <f>+'Alimentazione CE Ricavi'!H253</f>
        <v>398</v>
      </c>
      <c r="E523" s="378">
        <f>+'Alimentazione CE Ricavi'!I253</f>
        <v>0</v>
      </c>
      <c r="F523" s="378">
        <f>+'Alimentazione CE Ricavi'!J253</f>
        <v>0</v>
      </c>
      <c r="G523" s="378">
        <f>+'Alimentazione CE Ricavi'!K253</f>
        <v>0</v>
      </c>
      <c r="H523" s="378">
        <f>+'Alimentazione CE Ricavi'!L253</f>
        <v>0</v>
      </c>
      <c r="I523" s="378">
        <f>+'Alimentazione CE Ricavi'!M253</f>
        <v>0</v>
      </c>
      <c r="J523" s="378">
        <f>+'Alimentazione CE Ricavi'!N253</f>
        <v>0</v>
      </c>
      <c r="K523" s="368"/>
      <c r="M523" s="368"/>
    </row>
    <row r="524" spans="1:13">
      <c r="A524" s="384"/>
      <c r="B524" s="392" t="s">
        <v>501</v>
      </c>
      <c r="C524" s="393" t="s">
        <v>2036</v>
      </c>
      <c r="D524" s="381">
        <f t="shared" ref="D524:J524" si="111">SUM(D525:D531)</f>
        <v>707445</v>
      </c>
      <c r="E524" s="381">
        <f t="shared" si="111"/>
        <v>676157</v>
      </c>
      <c r="F524" s="381">
        <f t="shared" si="111"/>
        <v>0</v>
      </c>
      <c r="G524" s="381">
        <f t="shared" si="111"/>
        <v>0</v>
      </c>
      <c r="H524" s="381">
        <f t="shared" si="111"/>
        <v>0</v>
      </c>
      <c r="I524" s="381">
        <f t="shared" si="111"/>
        <v>0</v>
      </c>
      <c r="J524" s="381">
        <f t="shared" si="111"/>
        <v>0</v>
      </c>
      <c r="K524" s="368"/>
      <c r="M524" s="368"/>
    </row>
    <row r="525" spans="1:13" ht="22.5">
      <c r="A525" s="384" t="s">
        <v>1584</v>
      </c>
      <c r="B525" s="376" t="s">
        <v>503</v>
      </c>
      <c r="C525" s="377" t="s">
        <v>2037</v>
      </c>
      <c r="D525" s="378">
        <f>+'Alimentazione CE Ricavi'!H255</f>
        <v>0</v>
      </c>
      <c r="E525" s="378">
        <f>+'Alimentazione CE Ricavi'!I255</f>
        <v>0</v>
      </c>
      <c r="F525" s="378">
        <f>+'Alimentazione CE Ricavi'!J255</f>
        <v>0</v>
      </c>
      <c r="G525" s="378">
        <f>+'Alimentazione CE Ricavi'!K255</f>
        <v>0</v>
      </c>
      <c r="H525" s="378">
        <f>+'Alimentazione CE Ricavi'!L255</f>
        <v>0</v>
      </c>
      <c r="I525" s="378">
        <f>+'Alimentazione CE Ricavi'!M255</f>
        <v>0</v>
      </c>
      <c r="J525" s="378">
        <f>+'Alimentazione CE Ricavi'!N255</f>
        <v>0</v>
      </c>
      <c r="K525" s="368"/>
      <c r="M525" s="368"/>
    </row>
    <row r="526" spans="1:13">
      <c r="A526" s="384"/>
      <c r="B526" s="376" t="s">
        <v>505</v>
      </c>
      <c r="C526" s="377" t="s">
        <v>2038</v>
      </c>
      <c r="D526" s="378">
        <f>+'Alimentazione CE Ricavi'!H256</f>
        <v>13304</v>
      </c>
      <c r="E526" s="378">
        <f>+'Alimentazione CE Ricavi'!I256</f>
        <v>0</v>
      </c>
      <c r="F526" s="378">
        <f>+'Alimentazione CE Ricavi'!J256</f>
        <v>0</v>
      </c>
      <c r="G526" s="378">
        <f>+'Alimentazione CE Ricavi'!K256</f>
        <v>0</v>
      </c>
      <c r="H526" s="378">
        <f>+'Alimentazione CE Ricavi'!L256</f>
        <v>0</v>
      </c>
      <c r="I526" s="378">
        <f>+'Alimentazione CE Ricavi'!M256</f>
        <v>0</v>
      </c>
      <c r="J526" s="378">
        <f>+'Alimentazione CE Ricavi'!N256</f>
        <v>0</v>
      </c>
      <c r="K526" s="368"/>
      <c r="M526" s="368"/>
    </row>
    <row r="527" spans="1:13" ht="22.5">
      <c r="A527" s="384"/>
      <c r="B527" s="376" t="s">
        <v>507</v>
      </c>
      <c r="C527" s="377" t="s">
        <v>2039</v>
      </c>
      <c r="D527" s="378">
        <f>+'Alimentazione CE Ricavi'!H257</f>
        <v>0</v>
      </c>
      <c r="E527" s="378">
        <f>+'Alimentazione CE Ricavi'!I257</f>
        <v>0</v>
      </c>
      <c r="F527" s="378">
        <f>+'Alimentazione CE Ricavi'!J257</f>
        <v>0</v>
      </c>
      <c r="G527" s="378">
        <f>+'Alimentazione CE Ricavi'!K257</f>
        <v>0</v>
      </c>
      <c r="H527" s="378">
        <f>+'Alimentazione CE Ricavi'!L257</f>
        <v>0</v>
      </c>
      <c r="I527" s="378">
        <f>+'Alimentazione CE Ricavi'!M257</f>
        <v>0</v>
      </c>
      <c r="J527" s="378">
        <f>+'Alimentazione CE Ricavi'!N257</f>
        <v>0</v>
      </c>
      <c r="K527" s="368"/>
      <c r="M527" s="368"/>
    </row>
    <row r="528" spans="1:13" ht="22.5">
      <c r="A528" s="384"/>
      <c r="B528" s="376" t="s">
        <v>509</v>
      </c>
      <c r="C528" s="377" t="s">
        <v>2040</v>
      </c>
      <c r="D528" s="378">
        <f>+'Alimentazione CE Ricavi'!H258</f>
        <v>0</v>
      </c>
      <c r="E528" s="378">
        <f>+'Alimentazione CE Ricavi'!I258</f>
        <v>0</v>
      </c>
      <c r="F528" s="378">
        <f>+'Alimentazione CE Ricavi'!J258</f>
        <v>0</v>
      </c>
      <c r="G528" s="378">
        <f>+'Alimentazione CE Ricavi'!K258</f>
        <v>0</v>
      </c>
      <c r="H528" s="378">
        <f>+'Alimentazione CE Ricavi'!L258</f>
        <v>0</v>
      </c>
      <c r="I528" s="378">
        <f>+'Alimentazione CE Ricavi'!M258</f>
        <v>0</v>
      </c>
      <c r="J528" s="378">
        <f>+'Alimentazione CE Ricavi'!N258</f>
        <v>0</v>
      </c>
      <c r="K528" s="368"/>
      <c r="M528" s="368"/>
    </row>
    <row r="529" spans="1:13" ht="22.5">
      <c r="A529" s="384"/>
      <c r="B529" s="376" t="s">
        <v>511</v>
      </c>
      <c r="C529" s="377" t="s">
        <v>2041</v>
      </c>
      <c r="D529" s="378">
        <f>+'Alimentazione CE Ricavi'!H259</f>
        <v>0</v>
      </c>
      <c r="E529" s="378">
        <f>+'Alimentazione CE Ricavi'!I259</f>
        <v>0</v>
      </c>
      <c r="F529" s="378">
        <f>+'Alimentazione CE Ricavi'!J259</f>
        <v>0</v>
      </c>
      <c r="G529" s="378">
        <f>+'Alimentazione CE Ricavi'!K259</f>
        <v>0</v>
      </c>
      <c r="H529" s="378">
        <f>+'Alimentazione CE Ricavi'!L259</f>
        <v>0</v>
      </c>
      <c r="I529" s="378">
        <f>+'Alimentazione CE Ricavi'!M259</f>
        <v>0</v>
      </c>
      <c r="J529" s="378">
        <f>+'Alimentazione CE Ricavi'!N259</f>
        <v>0</v>
      </c>
      <c r="K529" s="368"/>
      <c r="M529" s="368"/>
    </row>
    <row r="530" spans="1:13" ht="22.5">
      <c r="A530" s="384"/>
      <c r="B530" s="376" t="s">
        <v>513</v>
      </c>
      <c r="C530" s="377" t="s">
        <v>2042</v>
      </c>
      <c r="D530" s="378">
        <f>+'Alimentazione CE Ricavi'!H260</f>
        <v>8127</v>
      </c>
      <c r="E530" s="378">
        <f>+'Alimentazione CE Ricavi'!I260</f>
        <v>0</v>
      </c>
      <c r="F530" s="378">
        <f>+'Alimentazione CE Ricavi'!J260</f>
        <v>0</v>
      </c>
      <c r="G530" s="378">
        <f>+'Alimentazione CE Ricavi'!K260</f>
        <v>0</v>
      </c>
      <c r="H530" s="378">
        <f>+'Alimentazione CE Ricavi'!L260</f>
        <v>0</v>
      </c>
      <c r="I530" s="378">
        <f>+'Alimentazione CE Ricavi'!M260</f>
        <v>0</v>
      </c>
      <c r="J530" s="378">
        <f>+'Alimentazione CE Ricavi'!N260</f>
        <v>0</v>
      </c>
      <c r="K530" s="368"/>
      <c r="M530" s="368"/>
    </row>
    <row r="531" spans="1:13">
      <c r="A531" s="384"/>
      <c r="B531" s="376" t="s">
        <v>515</v>
      </c>
      <c r="C531" s="377" t="s">
        <v>2043</v>
      </c>
      <c r="D531" s="378">
        <f>+'Alimentazione CE Ricavi'!H261</f>
        <v>686014</v>
      </c>
      <c r="E531" s="378">
        <f>+'Alimentazione CE Ricavi'!I261</f>
        <v>676157</v>
      </c>
      <c r="F531" s="378">
        <f>+'Alimentazione CE Ricavi'!J261</f>
        <v>0</v>
      </c>
      <c r="G531" s="378">
        <f>+'Alimentazione CE Ricavi'!K261</f>
        <v>0</v>
      </c>
      <c r="H531" s="378">
        <f>+'Alimentazione CE Ricavi'!L261</f>
        <v>0</v>
      </c>
      <c r="I531" s="378">
        <f>+'Alimentazione CE Ricavi'!M261</f>
        <v>0</v>
      </c>
      <c r="J531" s="378">
        <f>+'Alimentazione CE Ricavi'!N261</f>
        <v>0</v>
      </c>
      <c r="K531" s="368"/>
      <c r="M531" s="368"/>
    </row>
    <row r="532" spans="1:13">
      <c r="A532" s="384"/>
      <c r="B532" s="373" t="s">
        <v>2044</v>
      </c>
      <c r="C532" s="374" t="s">
        <v>2045</v>
      </c>
      <c r="D532" s="375">
        <f t="shared" ref="D532:J532" si="112">+D533+D534</f>
        <v>47251</v>
      </c>
      <c r="E532" s="375">
        <f t="shared" si="112"/>
        <v>0</v>
      </c>
      <c r="F532" s="375">
        <f t="shared" si="112"/>
        <v>0</v>
      </c>
      <c r="G532" s="375">
        <f t="shared" si="112"/>
        <v>0</v>
      </c>
      <c r="H532" s="375">
        <f t="shared" si="112"/>
        <v>0</v>
      </c>
      <c r="I532" s="375">
        <f t="shared" si="112"/>
        <v>0</v>
      </c>
      <c r="J532" s="375">
        <f t="shared" si="112"/>
        <v>0</v>
      </c>
      <c r="K532" s="368"/>
      <c r="M532" s="368"/>
    </row>
    <row r="533" spans="1:13" ht="22.5">
      <c r="A533" s="364" t="s">
        <v>1539</v>
      </c>
      <c r="B533" s="385" t="s">
        <v>518</v>
      </c>
      <c r="C533" s="386" t="s">
        <v>2046</v>
      </c>
      <c r="D533" s="378">
        <f>+'Alimentazione CE Ricavi'!H263</f>
        <v>0</v>
      </c>
      <c r="E533" s="378">
        <f>+'Alimentazione CE Ricavi'!I263</f>
        <v>0</v>
      </c>
      <c r="F533" s="378">
        <f>+'Alimentazione CE Ricavi'!J263</f>
        <v>0</v>
      </c>
      <c r="G533" s="378">
        <f>+'Alimentazione CE Ricavi'!K263</f>
        <v>0</v>
      </c>
      <c r="H533" s="378">
        <f>+'Alimentazione CE Ricavi'!L263</f>
        <v>0</v>
      </c>
      <c r="I533" s="378">
        <f>+'Alimentazione CE Ricavi'!M263</f>
        <v>0</v>
      </c>
      <c r="J533" s="378">
        <f>+'Alimentazione CE Ricavi'!N263</f>
        <v>0</v>
      </c>
      <c r="K533" s="368"/>
      <c r="M533" s="368"/>
    </row>
    <row r="534" spans="1:13">
      <c r="A534" s="364"/>
      <c r="B534" s="392" t="s">
        <v>2047</v>
      </c>
      <c r="C534" s="393" t="s">
        <v>2048</v>
      </c>
      <c r="D534" s="381">
        <f t="shared" ref="D534:J534" si="113">SUM(D535:D541)</f>
        <v>47251</v>
      </c>
      <c r="E534" s="381">
        <f t="shared" si="113"/>
        <v>0</v>
      </c>
      <c r="F534" s="381">
        <f t="shared" si="113"/>
        <v>0</v>
      </c>
      <c r="G534" s="381">
        <f t="shared" si="113"/>
        <v>0</v>
      </c>
      <c r="H534" s="381">
        <f t="shared" si="113"/>
        <v>0</v>
      </c>
      <c r="I534" s="381">
        <f t="shared" si="113"/>
        <v>0</v>
      </c>
      <c r="J534" s="381">
        <f t="shared" si="113"/>
        <v>0</v>
      </c>
      <c r="K534" s="368"/>
      <c r="M534" s="368"/>
    </row>
    <row r="535" spans="1:13" ht="22.5">
      <c r="A535" s="364" t="s">
        <v>1584</v>
      </c>
      <c r="B535" s="376" t="s">
        <v>521</v>
      </c>
      <c r="C535" s="377" t="s">
        <v>2049</v>
      </c>
      <c r="D535" s="378">
        <f>+'Alimentazione CE Ricavi'!H265</f>
        <v>0</v>
      </c>
      <c r="E535" s="378">
        <f>+'Alimentazione CE Ricavi'!I265</f>
        <v>0</v>
      </c>
      <c r="F535" s="378">
        <f>+'Alimentazione CE Ricavi'!J265</f>
        <v>0</v>
      </c>
      <c r="G535" s="378">
        <f>+'Alimentazione CE Ricavi'!K265</f>
        <v>0</v>
      </c>
      <c r="H535" s="378">
        <f>+'Alimentazione CE Ricavi'!L265</f>
        <v>0</v>
      </c>
      <c r="I535" s="378">
        <f>+'Alimentazione CE Ricavi'!M265</f>
        <v>0</v>
      </c>
      <c r="J535" s="378">
        <f>+'Alimentazione CE Ricavi'!N265</f>
        <v>0</v>
      </c>
      <c r="K535" s="368"/>
      <c r="M535" s="368"/>
    </row>
    <row r="536" spans="1:13">
      <c r="A536" s="364"/>
      <c r="B536" s="376" t="s">
        <v>523</v>
      </c>
      <c r="C536" s="377" t="s">
        <v>2050</v>
      </c>
      <c r="D536" s="378">
        <f>+'Alimentazione CE Ricavi'!H266</f>
        <v>0</v>
      </c>
      <c r="E536" s="378">
        <f>+'Alimentazione CE Ricavi'!I266</f>
        <v>0</v>
      </c>
      <c r="F536" s="378">
        <f>+'Alimentazione CE Ricavi'!J266</f>
        <v>0</v>
      </c>
      <c r="G536" s="378">
        <f>+'Alimentazione CE Ricavi'!K266</f>
        <v>0</v>
      </c>
      <c r="H536" s="378">
        <f>+'Alimentazione CE Ricavi'!L266</f>
        <v>0</v>
      </c>
      <c r="I536" s="378">
        <f>+'Alimentazione CE Ricavi'!M266</f>
        <v>0</v>
      </c>
      <c r="J536" s="378">
        <f>+'Alimentazione CE Ricavi'!N266</f>
        <v>0</v>
      </c>
      <c r="K536" s="368"/>
      <c r="M536" s="368"/>
    </row>
    <row r="537" spans="1:13" ht="22.5">
      <c r="A537" s="364"/>
      <c r="B537" s="376" t="s">
        <v>525</v>
      </c>
      <c r="C537" s="377" t="s">
        <v>2051</v>
      </c>
      <c r="D537" s="378">
        <f>+'Alimentazione CE Ricavi'!H267</f>
        <v>0</v>
      </c>
      <c r="E537" s="378">
        <f>+'Alimentazione CE Ricavi'!I267</f>
        <v>0</v>
      </c>
      <c r="F537" s="378">
        <f>+'Alimentazione CE Ricavi'!J267</f>
        <v>0</v>
      </c>
      <c r="G537" s="378">
        <f>+'Alimentazione CE Ricavi'!K267</f>
        <v>0</v>
      </c>
      <c r="H537" s="378">
        <f>+'Alimentazione CE Ricavi'!L267</f>
        <v>0</v>
      </c>
      <c r="I537" s="378">
        <f>+'Alimentazione CE Ricavi'!M267</f>
        <v>0</v>
      </c>
      <c r="J537" s="378">
        <f>+'Alimentazione CE Ricavi'!N267</f>
        <v>0</v>
      </c>
      <c r="K537" s="368"/>
      <c r="M537" s="368"/>
    </row>
    <row r="538" spans="1:13" ht="22.5">
      <c r="A538" s="364"/>
      <c r="B538" s="376" t="s">
        <v>527</v>
      </c>
      <c r="C538" s="377" t="s">
        <v>2052</v>
      </c>
      <c r="D538" s="378">
        <f>+'Alimentazione CE Ricavi'!H268</f>
        <v>0</v>
      </c>
      <c r="E538" s="378">
        <f>+'Alimentazione CE Ricavi'!I268</f>
        <v>0</v>
      </c>
      <c r="F538" s="378">
        <f>+'Alimentazione CE Ricavi'!J268</f>
        <v>0</v>
      </c>
      <c r="G538" s="378">
        <f>+'Alimentazione CE Ricavi'!K268</f>
        <v>0</v>
      </c>
      <c r="H538" s="378">
        <f>+'Alimentazione CE Ricavi'!L268</f>
        <v>0</v>
      </c>
      <c r="I538" s="378">
        <f>+'Alimentazione CE Ricavi'!M268</f>
        <v>0</v>
      </c>
      <c r="J538" s="378">
        <f>+'Alimentazione CE Ricavi'!N268</f>
        <v>0</v>
      </c>
      <c r="K538" s="368"/>
      <c r="M538" s="368"/>
    </row>
    <row r="539" spans="1:13" ht="22.5">
      <c r="A539" s="364"/>
      <c r="B539" s="376" t="s">
        <v>529</v>
      </c>
      <c r="C539" s="377" t="s">
        <v>2053</v>
      </c>
      <c r="D539" s="378">
        <f>+'Alimentazione CE Ricavi'!H269</f>
        <v>0</v>
      </c>
      <c r="E539" s="378">
        <f>+'Alimentazione CE Ricavi'!I269</f>
        <v>0</v>
      </c>
      <c r="F539" s="378">
        <f>+'Alimentazione CE Ricavi'!J269</f>
        <v>0</v>
      </c>
      <c r="G539" s="378">
        <f>+'Alimentazione CE Ricavi'!K269</f>
        <v>0</v>
      </c>
      <c r="H539" s="378">
        <f>+'Alimentazione CE Ricavi'!L269</f>
        <v>0</v>
      </c>
      <c r="I539" s="378">
        <f>+'Alimentazione CE Ricavi'!M269</f>
        <v>0</v>
      </c>
      <c r="J539" s="378">
        <f>+'Alimentazione CE Ricavi'!N269</f>
        <v>0</v>
      </c>
      <c r="K539" s="368"/>
      <c r="M539" s="368"/>
    </row>
    <row r="540" spans="1:13" ht="22.5">
      <c r="A540" s="364"/>
      <c r="B540" s="376" t="s">
        <v>531</v>
      </c>
      <c r="C540" s="377" t="s">
        <v>2054</v>
      </c>
      <c r="D540" s="378">
        <f>+'Alimentazione CE Ricavi'!H270</f>
        <v>2966</v>
      </c>
      <c r="E540" s="378">
        <f>+'Alimentazione CE Ricavi'!I270</f>
        <v>0</v>
      </c>
      <c r="F540" s="378">
        <f>+'Alimentazione CE Ricavi'!J270</f>
        <v>0</v>
      </c>
      <c r="G540" s="378">
        <f>+'Alimentazione CE Ricavi'!K270</f>
        <v>0</v>
      </c>
      <c r="H540" s="378">
        <f>+'Alimentazione CE Ricavi'!L270</f>
        <v>0</v>
      </c>
      <c r="I540" s="378">
        <f>+'Alimentazione CE Ricavi'!M270</f>
        <v>0</v>
      </c>
      <c r="J540" s="378">
        <f>+'Alimentazione CE Ricavi'!N270</f>
        <v>0</v>
      </c>
      <c r="K540" s="368"/>
      <c r="M540" s="368"/>
    </row>
    <row r="541" spans="1:13">
      <c r="A541" s="364"/>
      <c r="B541" s="376" t="s">
        <v>533</v>
      </c>
      <c r="C541" s="377" t="s">
        <v>2055</v>
      </c>
      <c r="D541" s="378">
        <f>+'Alimentazione CE Ricavi'!H271</f>
        <v>44285</v>
      </c>
      <c r="E541" s="378">
        <f>+'Alimentazione CE Ricavi'!I271</f>
        <v>0</v>
      </c>
      <c r="F541" s="378">
        <f>+'Alimentazione CE Ricavi'!J271</f>
        <v>0</v>
      </c>
      <c r="G541" s="378">
        <f>+'Alimentazione CE Ricavi'!K271</f>
        <v>0</v>
      </c>
      <c r="H541" s="378">
        <f>+'Alimentazione CE Ricavi'!L271</f>
        <v>0</v>
      </c>
      <c r="I541" s="378">
        <f>+'Alimentazione CE Ricavi'!M271</f>
        <v>0</v>
      </c>
      <c r="J541" s="378">
        <f>+'Alimentazione CE Ricavi'!N271</f>
        <v>0</v>
      </c>
      <c r="K541" s="368"/>
      <c r="M541" s="368"/>
    </row>
    <row r="542" spans="1:13">
      <c r="A542" s="364"/>
      <c r="B542" s="385" t="s">
        <v>534</v>
      </c>
      <c r="C542" s="386" t="s">
        <v>2056</v>
      </c>
      <c r="D542" s="378">
        <f>+'Alimentazione CE Ricavi'!H272</f>
        <v>20</v>
      </c>
      <c r="E542" s="378">
        <f>+'Alimentazione CE Ricavi'!I272</f>
        <v>0</v>
      </c>
      <c r="F542" s="378">
        <f>+'Alimentazione CE Ricavi'!J272</f>
        <v>0</v>
      </c>
      <c r="G542" s="378">
        <f>+'Alimentazione CE Ricavi'!K272</f>
        <v>0</v>
      </c>
      <c r="H542" s="378">
        <f>+'Alimentazione CE Ricavi'!L272</f>
        <v>0</v>
      </c>
      <c r="I542" s="378">
        <f>+'Alimentazione CE Ricavi'!M272</f>
        <v>0</v>
      </c>
      <c r="J542" s="378">
        <f>+'Alimentazione CE Ricavi'!N272</f>
        <v>0</v>
      </c>
      <c r="K542" s="368"/>
      <c r="M542" s="368"/>
    </row>
    <row r="543" spans="1:13">
      <c r="A543" s="364"/>
      <c r="B543" s="365" t="s">
        <v>1432</v>
      </c>
      <c r="C543" s="366" t="s">
        <v>2057</v>
      </c>
      <c r="D543" s="367">
        <f t="shared" ref="D543:J543" si="114">+D544+D545</f>
        <v>132865</v>
      </c>
      <c r="E543" s="367">
        <f t="shared" si="114"/>
        <v>0</v>
      </c>
      <c r="F543" s="367">
        <f t="shared" si="114"/>
        <v>0</v>
      </c>
      <c r="G543" s="367">
        <f t="shared" si="114"/>
        <v>0</v>
      </c>
      <c r="H543" s="367">
        <f t="shared" si="114"/>
        <v>0</v>
      </c>
      <c r="I543" s="367">
        <f t="shared" si="114"/>
        <v>0</v>
      </c>
      <c r="J543" s="367">
        <f t="shared" si="114"/>
        <v>0</v>
      </c>
      <c r="K543" s="368"/>
      <c r="M543" s="368"/>
    </row>
    <row r="544" spans="1:13">
      <c r="A544" s="364"/>
      <c r="B544" s="387" t="s">
        <v>1434</v>
      </c>
      <c r="C544" s="388" t="s">
        <v>2058</v>
      </c>
      <c r="D544" s="378">
        <f>+'Alimentazione CE Costi'!H855</f>
        <v>0</v>
      </c>
      <c r="E544" s="378">
        <f>+'Alimentazione CE Costi'!I855</f>
        <v>0</v>
      </c>
      <c r="F544" s="378">
        <f>+'Alimentazione CE Costi'!J855</f>
        <v>0</v>
      </c>
      <c r="G544" s="378">
        <f>+'Alimentazione CE Costi'!K855</f>
        <v>0</v>
      </c>
      <c r="H544" s="378">
        <f>+'Alimentazione CE Costi'!L855</f>
        <v>0</v>
      </c>
      <c r="I544" s="378">
        <f>+'Alimentazione CE Costi'!M855</f>
        <v>0</v>
      </c>
      <c r="J544" s="378">
        <f>+'Alimentazione CE Costi'!N855</f>
        <v>0</v>
      </c>
      <c r="K544" s="368"/>
      <c r="M544" s="368"/>
    </row>
    <row r="545" spans="1:13">
      <c r="A545" s="364"/>
      <c r="B545" s="370" t="s">
        <v>1436</v>
      </c>
      <c r="C545" s="371" t="s">
        <v>2059</v>
      </c>
      <c r="D545" s="372">
        <f t="shared" ref="D545:J545" si="115">+D546+D547+D548+D563+D574</f>
        <v>132865</v>
      </c>
      <c r="E545" s="372">
        <f t="shared" si="115"/>
        <v>0</v>
      </c>
      <c r="F545" s="372">
        <f t="shared" si="115"/>
        <v>0</v>
      </c>
      <c r="G545" s="372">
        <f t="shared" si="115"/>
        <v>0</v>
      </c>
      <c r="H545" s="372">
        <f t="shared" si="115"/>
        <v>0</v>
      </c>
      <c r="I545" s="372">
        <f t="shared" si="115"/>
        <v>0</v>
      </c>
      <c r="J545" s="372">
        <f t="shared" si="115"/>
        <v>0</v>
      </c>
      <c r="K545" s="368"/>
      <c r="M545" s="368"/>
    </row>
    <row r="546" spans="1:13">
      <c r="A546" s="364"/>
      <c r="B546" s="385" t="s">
        <v>1438</v>
      </c>
      <c r="C546" s="386" t="s">
        <v>2060</v>
      </c>
      <c r="D546" s="378">
        <f>+'Alimentazione CE Costi'!H857</f>
        <v>0</v>
      </c>
      <c r="E546" s="378">
        <f>+'Alimentazione CE Costi'!I857</f>
        <v>0</v>
      </c>
      <c r="F546" s="378">
        <f>+'Alimentazione CE Costi'!J857</f>
        <v>0</v>
      </c>
      <c r="G546" s="378">
        <f>+'Alimentazione CE Costi'!K857</f>
        <v>0</v>
      </c>
      <c r="H546" s="378">
        <f>+'Alimentazione CE Costi'!L857</f>
        <v>0</v>
      </c>
      <c r="I546" s="378">
        <f>+'Alimentazione CE Costi'!M857</f>
        <v>0</v>
      </c>
      <c r="J546" s="378">
        <f>+'Alimentazione CE Costi'!N857</f>
        <v>0</v>
      </c>
      <c r="K546" s="368"/>
      <c r="M546" s="368"/>
    </row>
    <row r="547" spans="1:13">
      <c r="A547" s="364"/>
      <c r="B547" s="385" t="s">
        <v>1440</v>
      </c>
      <c r="C547" s="386" t="s">
        <v>2061</v>
      </c>
      <c r="D547" s="378">
        <f>+'Alimentazione CE Costi'!H858</f>
        <v>0</v>
      </c>
      <c r="E547" s="378">
        <f>+'Alimentazione CE Costi'!I858</f>
        <v>0</v>
      </c>
      <c r="F547" s="378">
        <f>+'Alimentazione CE Costi'!J858</f>
        <v>0</v>
      </c>
      <c r="G547" s="378">
        <f>+'Alimentazione CE Costi'!K858</f>
        <v>0</v>
      </c>
      <c r="H547" s="378">
        <f>+'Alimentazione CE Costi'!L858</f>
        <v>0</v>
      </c>
      <c r="I547" s="378">
        <f>+'Alimentazione CE Costi'!M858</f>
        <v>0</v>
      </c>
      <c r="J547" s="378">
        <f>+'Alimentazione CE Costi'!N858</f>
        <v>0</v>
      </c>
      <c r="K547" s="368"/>
      <c r="M547" s="368"/>
    </row>
    <row r="548" spans="1:13">
      <c r="A548" s="364"/>
      <c r="B548" s="373" t="s">
        <v>1442</v>
      </c>
      <c r="C548" s="374" t="s">
        <v>2062</v>
      </c>
      <c r="D548" s="375">
        <f t="shared" ref="D548:J548" si="116">+D549+D552</f>
        <v>132362</v>
      </c>
      <c r="E548" s="375">
        <f t="shared" si="116"/>
        <v>0</v>
      </c>
      <c r="F548" s="375">
        <f t="shared" si="116"/>
        <v>0</v>
      </c>
      <c r="G548" s="375">
        <f t="shared" si="116"/>
        <v>0</v>
      </c>
      <c r="H548" s="375">
        <f t="shared" si="116"/>
        <v>0</v>
      </c>
      <c r="I548" s="375">
        <f t="shared" si="116"/>
        <v>0</v>
      </c>
      <c r="J548" s="375">
        <f t="shared" si="116"/>
        <v>0</v>
      </c>
      <c r="K548" s="368"/>
      <c r="M548" s="368"/>
    </row>
    <row r="549" spans="1:13" ht="22.5">
      <c r="A549" s="364" t="s">
        <v>1539</v>
      </c>
      <c r="B549" s="392" t="s">
        <v>1444</v>
      </c>
      <c r="C549" s="393" t="s">
        <v>2063</v>
      </c>
      <c r="D549" s="381">
        <f t="shared" ref="D549:J549" si="117">+D550+D551</f>
        <v>864</v>
      </c>
      <c r="E549" s="381">
        <f t="shared" si="117"/>
        <v>0</v>
      </c>
      <c r="F549" s="381">
        <f t="shared" si="117"/>
        <v>0</v>
      </c>
      <c r="G549" s="381">
        <f t="shared" si="117"/>
        <v>0</v>
      </c>
      <c r="H549" s="381">
        <f t="shared" si="117"/>
        <v>0</v>
      </c>
      <c r="I549" s="381">
        <f t="shared" si="117"/>
        <v>0</v>
      </c>
      <c r="J549" s="381">
        <f t="shared" si="117"/>
        <v>0</v>
      </c>
      <c r="K549" s="368"/>
      <c r="M549" s="368"/>
    </row>
    <row r="550" spans="1:13" ht="22.5">
      <c r="A550" s="364" t="s">
        <v>1539</v>
      </c>
      <c r="B550" s="376" t="s">
        <v>1446</v>
      </c>
      <c r="C550" s="377" t="s">
        <v>2064</v>
      </c>
      <c r="D550" s="378">
        <f>+'Alimentazione CE Costi'!H861</f>
        <v>0</v>
      </c>
      <c r="E550" s="378">
        <f>+'Alimentazione CE Costi'!I861</f>
        <v>0</v>
      </c>
      <c r="F550" s="378">
        <f>+'Alimentazione CE Costi'!J861</f>
        <v>0</v>
      </c>
      <c r="G550" s="378">
        <f>+'Alimentazione CE Costi'!K861</f>
        <v>0</v>
      </c>
      <c r="H550" s="378">
        <f>+'Alimentazione CE Costi'!L861</f>
        <v>0</v>
      </c>
      <c r="I550" s="378">
        <f>+'Alimentazione CE Costi'!M861</f>
        <v>0</v>
      </c>
      <c r="J550" s="378">
        <f>+'Alimentazione CE Costi'!N861</f>
        <v>0</v>
      </c>
      <c r="K550" s="368"/>
      <c r="M550" s="368"/>
    </row>
    <row r="551" spans="1:13" ht="22.5">
      <c r="A551" s="364" t="s">
        <v>1539</v>
      </c>
      <c r="B551" s="376" t="s">
        <v>1448</v>
      </c>
      <c r="C551" s="377" t="s">
        <v>2065</v>
      </c>
      <c r="D551" s="378">
        <f>+'Alimentazione CE Costi'!H862</f>
        <v>864</v>
      </c>
      <c r="E551" s="378">
        <f>+'Alimentazione CE Costi'!I862</f>
        <v>0</v>
      </c>
      <c r="F551" s="378">
        <f>+'Alimentazione CE Costi'!J862</f>
        <v>0</v>
      </c>
      <c r="G551" s="378">
        <f>+'Alimentazione CE Costi'!K862</f>
        <v>0</v>
      </c>
      <c r="H551" s="378">
        <f>+'Alimentazione CE Costi'!L862</f>
        <v>0</v>
      </c>
      <c r="I551" s="378">
        <f>+'Alimentazione CE Costi'!M862</f>
        <v>0</v>
      </c>
      <c r="J551" s="378">
        <f>+'Alimentazione CE Costi'!N862</f>
        <v>0</v>
      </c>
      <c r="K551" s="368"/>
      <c r="M551" s="368"/>
    </row>
    <row r="552" spans="1:13">
      <c r="A552" s="364"/>
      <c r="B552" s="392" t="s">
        <v>1450</v>
      </c>
      <c r="C552" s="393" t="s">
        <v>2066</v>
      </c>
      <c r="D552" s="381">
        <f t="shared" ref="D552:J552" si="118">+D553+D554+D558+D559+D560+D561+D562</f>
        <v>131498</v>
      </c>
      <c r="E552" s="381">
        <f t="shared" si="118"/>
        <v>0</v>
      </c>
      <c r="F552" s="381">
        <f t="shared" si="118"/>
        <v>0</v>
      </c>
      <c r="G552" s="381">
        <f t="shared" si="118"/>
        <v>0</v>
      </c>
      <c r="H552" s="381">
        <f t="shared" si="118"/>
        <v>0</v>
      </c>
      <c r="I552" s="381">
        <f t="shared" si="118"/>
        <v>0</v>
      </c>
      <c r="J552" s="381">
        <f t="shared" si="118"/>
        <v>0</v>
      </c>
      <c r="K552" s="368"/>
      <c r="M552" s="368"/>
    </row>
    <row r="553" spans="1:13" ht="22.5">
      <c r="A553" s="364" t="s">
        <v>1584</v>
      </c>
      <c r="B553" s="376" t="s">
        <v>1452</v>
      </c>
      <c r="C553" s="377" t="s">
        <v>2067</v>
      </c>
      <c r="D553" s="378">
        <f>+'Alimentazione CE Costi'!H864</f>
        <v>0</v>
      </c>
      <c r="E553" s="378">
        <f>+'Alimentazione CE Costi'!I864</f>
        <v>0</v>
      </c>
      <c r="F553" s="378">
        <f>+'Alimentazione CE Costi'!J864</f>
        <v>0</v>
      </c>
      <c r="G553" s="378">
        <f>+'Alimentazione CE Costi'!K864</f>
        <v>0</v>
      </c>
      <c r="H553" s="378">
        <f>+'Alimentazione CE Costi'!L864</f>
        <v>0</v>
      </c>
      <c r="I553" s="378">
        <f>+'Alimentazione CE Costi'!M864</f>
        <v>0</v>
      </c>
      <c r="J553" s="378">
        <f>+'Alimentazione CE Costi'!N864</f>
        <v>0</v>
      </c>
      <c r="K553" s="368"/>
      <c r="M553" s="368"/>
    </row>
    <row r="554" spans="1:13" ht="22.5">
      <c r="A554" s="364"/>
      <c r="B554" s="423" t="s">
        <v>1454</v>
      </c>
      <c r="C554" s="424" t="s">
        <v>2068</v>
      </c>
      <c r="D554" s="425">
        <f t="shared" ref="D554:J554" si="119">+D555+D556+D557</f>
        <v>94191</v>
      </c>
      <c r="E554" s="425">
        <f t="shared" si="119"/>
        <v>0</v>
      </c>
      <c r="F554" s="425">
        <f t="shared" si="119"/>
        <v>0</v>
      </c>
      <c r="G554" s="425">
        <f t="shared" si="119"/>
        <v>0</v>
      </c>
      <c r="H554" s="425">
        <f t="shared" si="119"/>
        <v>0</v>
      </c>
      <c r="I554" s="425">
        <f t="shared" si="119"/>
        <v>0</v>
      </c>
      <c r="J554" s="425">
        <f t="shared" si="119"/>
        <v>0</v>
      </c>
      <c r="K554" s="368"/>
      <c r="M554" s="368"/>
    </row>
    <row r="555" spans="1:13" ht="22.5">
      <c r="A555" s="364"/>
      <c r="B555" s="385" t="s">
        <v>1456</v>
      </c>
      <c r="C555" s="386" t="s">
        <v>2069</v>
      </c>
      <c r="D555" s="378">
        <f>+'Alimentazione CE Costi'!H866</f>
        <v>79675</v>
      </c>
      <c r="E555" s="378">
        <f>+'Alimentazione CE Costi'!I866</f>
        <v>0</v>
      </c>
      <c r="F555" s="378">
        <f>+'Alimentazione CE Costi'!J866</f>
        <v>0</v>
      </c>
      <c r="G555" s="378">
        <f>+'Alimentazione CE Costi'!K866</f>
        <v>0</v>
      </c>
      <c r="H555" s="378">
        <f>+'Alimentazione CE Costi'!L866</f>
        <v>0</v>
      </c>
      <c r="I555" s="378">
        <f>+'Alimentazione CE Costi'!M866</f>
        <v>0</v>
      </c>
      <c r="J555" s="378">
        <f>+'Alimentazione CE Costi'!N866</f>
        <v>0</v>
      </c>
      <c r="K555" s="368"/>
      <c r="M555" s="368"/>
    </row>
    <row r="556" spans="1:13" ht="22.5">
      <c r="A556" s="364"/>
      <c r="B556" s="385" t="s">
        <v>1458</v>
      </c>
      <c r="C556" s="386" t="s">
        <v>2070</v>
      </c>
      <c r="D556" s="378">
        <f>+'Alimentazione CE Costi'!H867</f>
        <v>2073</v>
      </c>
      <c r="E556" s="378">
        <f>+'Alimentazione CE Costi'!I867</f>
        <v>0</v>
      </c>
      <c r="F556" s="378">
        <f>+'Alimentazione CE Costi'!J867</f>
        <v>0</v>
      </c>
      <c r="G556" s="378">
        <f>+'Alimentazione CE Costi'!K867</f>
        <v>0</v>
      </c>
      <c r="H556" s="378">
        <f>+'Alimentazione CE Costi'!L867</f>
        <v>0</v>
      </c>
      <c r="I556" s="378">
        <f>+'Alimentazione CE Costi'!M867</f>
        <v>0</v>
      </c>
      <c r="J556" s="378">
        <f>+'Alimentazione CE Costi'!N867</f>
        <v>0</v>
      </c>
      <c r="K556" s="368"/>
      <c r="M556" s="368"/>
    </row>
    <row r="557" spans="1:13" ht="22.5">
      <c r="A557" s="364"/>
      <c r="B557" s="385" t="s">
        <v>1460</v>
      </c>
      <c r="C557" s="386" t="s">
        <v>2071</v>
      </c>
      <c r="D557" s="378">
        <f>+'Alimentazione CE Costi'!H868</f>
        <v>12443</v>
      </c>
      <c r="E557" s="378">
        <f>+'Alimentazione CE Costi'!I868</f>
        <v>0</v>
      </c>
      <c r="F557" s="378">
        <f>+'Alimentazione CE Costi'!J868</f>
        <v>0</v>
      </c>
      <c r="G557" s="378">
        <f>+'Alimentazione CE Costi'!K868</f>
        <v>0</v>
      </c>
      <c r="H557" s="378">
        <f>+'Alimentazione CE Costi'!L868</f>
        <v>0</v>
      </c>
      <c r="I557" s="378">
        <f>+'Alimentazione CE Costi'!M868</f>
        <v>0</v>
      </c>
      <c r="J557" s="378">
        <f>+'Alimentazione CE Costi'!N868</f>
        <v>0</v>
      </c>
      <c r="K557" s="368"/>
      <c r="M557" s="368"/>
    </row>
    <row r="558" spans="1:13" ht="22.5">
      <c r="A558" s="364"/>
      <c r="B558" s="376" t="s">
        <v>1462</v>
      </c>
      <c r="C558" s="377" t="s">
        <v>2072</v>
      </c>
      <c r="D558" s="378">
        <f>+'Alimentazione CE Costi'!H869</f>
        <v>0</v>
      </c>
      <c r="E558" s="378">
        <f>+'Alimentazione CE Costi'!I869</f>
        <v>0</v>
      </c>
      <c r="F558" s="378">
        <f>+'Alimentazione CE Costi'!J869</f>
        <v>0</v>
      </c>
      <c r="G558" s="378">
        <f>+'Alimentazione CE Costi'!K869</f>
        <v>0</v>
      </c>
      <c r="H558" s="378">
        <f>+'Alimentazione CE Costi'!L869</f>
        <v>0</v>
      </c>
      <c r="I558" s="378">
        <f>+'Alimentazione CE Costi'!M869</f>
        <v>0</v>
      </c>
      <c r="J558" s="378">
        <f>+'Alimentazione CE Costi'!N869</f>
        <v>0</v>
      </c>
      <c r="K558" s="368"/>
      <c r="M558" s="368"/>
    </row>
    <row r="559" spans="1:13" ht="22.5">
      <c r="A559" s="364"/>
      <c r="B559" s="376" t="s">
        <v>1464</v>
      </c>
      <c r="C559" s="377" t="s">
        <v>2073</v>
      </c>
      <c r="D559" s="378">
        <f>+'Alimentazione CE Costi'!H870</f>
        <v>0</v>
      </c>
      <c r="E559" s="378">
        <f>+'Alimentazione CE Costi'!I870</f>
        <v>0</v>
      </c>
      <c r="F559" s="378">
        <f>+'Alimentazione CE Costi'!J870</f>
        <v>0</v>
      </c>
      <c r="G559" s="378">
        <f>+'Alimentazione CE Costi'!K870</f>
        <v>0</v>
      </c>
      <c r="H559" s="378">
        <f>+'Alimentazione CE Costi'!L870</f>
        <v>0</v>
      </c>
      <c r="I559" s="378">
        <f>+'Alimentazione CE Costi'!M870</f>
        <v>0</v>
      </c>
      <c r="J559" s="378">
        <f>+'Alimentazione CE Costi'!N870</f>
        <v>0</v>
      </c>
      <c r="K559" s="368"/>
      <c r="M559" s="368"/>
    </row>
    <row r="560" spans="1:13" ht="22.5">
      <c r="A560" s="364"/>
      <c r="B560" s="376" t="s">
        <v>1466</v>
      </c>
      <c r="C560" s="377" t="s">
        <v>2074</v>
      </c>
      <c r="D560" s="378">
        <f>+'Alimentazione CE Costi'!H871</f>
        <v>0</v>
      </c>
      <c r="E560" s="378">
        <f>+'Alimentazione CE Costi'!I871</f>
        <v>0</v>
      </c>
      <c r="F560" s="378">
        <f>+'Alimentazione CE Costi'!J871</f>
        <v>0</v>
      </c>
      <c r="G560" s="378">
        <f>+'Alimentazione CE Costi'!K871</f>
        <v>0</v>
      </c>
      <c r="H560" s="378">
        <f>+'Alimentazione CE Costi'!L871</f>
        <v>0</v>
      </c>
      <c r="I560" s="378">
        <f>+'Alimentazione CE Costi'!M871</f>
        <v>0</v>
      </c>
      <c r="J560" s="378">
        <f>+'Alimentazione CE Costi'!N871</f>
        <v>0</v>
      </c>
      <c r="K560" s="368"/>
      <c r="M560" s="368"/>
    </row>
    <row r="561" spans="1:13" ht="22.5">
      <c r="A561" s="364"/>
      <c r="B561" s="376" t="s">
        <v>1468</v>
      </c>
      <c r="C561" s="377" t="s">
        <v>2075</v>
      </c>
      <c r="D561" s="378">
        <f>+'Alimentazione CE Costi'!H872</f>
        <v>9168</v>
      </c>
      <c r="E561" s="378">
        <f>+'Alimentazione CE Costi'!I872</f>
        <v>0</v>
      </c>
      <c r="F561" s="378">
        <f>+'Alimentazione CE Costi'!J872</f>
        <v>0</v>
      </c>
      <c r="G561" s="378">
        <f>+'Alimentazione CE Costi'!K872</f>
        <v>0</v>
      </c>
      <c r="H561" s="378">
        <f>+'Alimentazione CE Costi'!L872</f>
        <v>0</v>
      </c>
      <c r="I561" s="378">
        <f>+'Alimentazione CE Costi'!M872</f>
        <v>0</v>
      </c>
      <c r="J561" s="378">
        <f>+'Alimentazione CE Costi'!N872</f>
        <v>0</v>
      </c>
      <c r="K561" s="368"/>
      <c r="M561" s="368"/>
    </row>
    <row r="562" spans="1:13">
      <c r="A562" s="364"/>
      <c r="B562" s="376" t="s">
        <v>1470</v>
      </c>
      <c r="C562" s="377" t="s">
        <v>2076</v>
      </c>
      <c r="D562" s="378">
        <f>+'Alimentazione CE Costi'!H873</f>
        <v>28139</v>
      </c>
      <c r="E562" s="378">
        <f>+'Alimentazione CE Costi'!I873</f>
        <v>0</v>
      </c>
      <c r="F562" s="378">
        <f>+'Alimentazione CE Costi'!J873</f>
        <v>0</v>
      </c>
      <c r="G562" s="378">
        <f>+'Alimentazione CE Costi'!K873</f>
        <v>0</v>
      </c>
      <c r="H562" s="378">
        <f>+'Alimentazione CE Costi'!L873</f>
        <v>0</v>
      </c>
      <c r="I562" s="378">
        <f>+'Alimentazione CE Costi'!M873</f>
        <v>0</v>
      </c>
      <c r="J562" s="378">
        <f>+'Alimentazione CE Costi'!N873</f>
        <v>0</v>
      </c>
      <c r="K562" s="368"/>
      <c r="M562" s="368"/>
    </row>
    <row r="563" spans="1:13">
      <c r="A563" s="364"/>
      <c r="B563" s="373" t="s">
        <v>1472</v>
      </c>
      <c r="C563" s="374" t="s">
        <v>2077</v>
      </c>
      <c r="D563" s="375">
        <f t="shared" ref="D563:J563" si="120">+D564+D565+D566</f>
        <v>183</v>
      </c>
      <c r="E563" s="375">
        <f t="shared" si="120"/>
        <v>0</v>
      </c>
      <c r="F563" s="375">
        <f t="shared" si="120"/>
        <v>0</v>
      </c>
      <c r="G563" s="375">
        <f t="shared" si="120"/>
        <v>0</v>
      </c>
      <c r="H563" s="375">
        <f t="shared" si="120"/>
        <v>0</v>
      </c>
      <c r="I563" s="375">
        <f t="shared" si="120"/>
        <v>0</v>
      </c>
      <c r="J563" s="375">
        <f t="shared" si="120"/>
        <v>0</v>
      </c>
      <c r="K563" s="368"/>
      <c r="M563" s="368"/>
    </row>
    <row r="564" spans="1:13">
      <c r="A564" s="384"/>
      <c r="B564" s="385" t="s">
        <v>1474</v>
      </c>
      <c r="C564" s="386" t="s">
        <v>2078</v>
      </c>
      <c r="D564" s="378">
        <f>+'Alimentazione CE Costi'!H875</f>
        <v>0</v>
      </c>
      <c r="E564" s="378">
        <f>+'Alimentazione CE Costi'!I875</f>
        <v>0</v>
      </c>
      <c r="F564" s="378">
        <f>+'Alimentazione CE Costi'!J875</f>
        <v>0</v>
      </c>
      <c r="G564" s="378">
        <f>+'Alimentazione CE Costi'!K875</f>
        <v>0</v>
      </c>
      <c r="H564" s="378">
        <f>+'Alimentazione CE Costi'!L875</f>
        <v>0</v>
      </c>
      <c r="I564" s="378">
        <f>+'Alimentazione CE Costi'!M875</f>
        <v>0</v>
      </c>
      <c r="J564" s="378">
        <f>+'Alimentazione CE Costi'!N875</f>
        <v>0</v>
      </c>
      <c r="K564" s="368"/>
      <c r="M564" s="368"/>
    </row>
    <row r="565" spans="1:13" ht="22.5">
      <c r="A565" s="384" t="s">
        <v>1539</v>
      </c>
      <c r="B565" s="385" t="s">
        <v>1476</v>
      </c>
      <c r="C565" s="386" t="s">
        <v>2079</v>
      </c>
      <c r="D565" s="378">
        <f>+'Alimentazione CE Costi'!H876</f>
        <v>0</v>
      </c>
      <c r="E565" s="378">
        <f>+'Alimentazione CE Costi'!I876</f>
        <v>0</v>
      </c>
      <c r="F565" s="378">
        <f>+'Alimentazione CE Costi'!J876</f>
        <v>0</v>
      </c>
      <c r="G565" s="378">
        <f>+'Alimentazione CE Costi'!K876</f>
        <v>0</v>
      </c>
      <c r="H565" s="378">
        <f>+'Alimentazione CE Costi'!L876</f>
        <v>0</v>
      </c>
      <c r="I565" s="378">
        <f>+'Alimentazione CE Costi'!M876</f>
        <v>0</v>
      </c>
      <c r="J565" s="378">
        <f>+'Alimentazione CE Costi'!N876</f>
        <v>0</v>
      </c>
      <c r="K565" s="368"/>
      <c r="M565" s="368"/>
    </row>
    <row r="566" spans="1:13">
      <c r="A566" s="384"/>
      <c r="B566" s="392" t="s">
        <v>1478</v>
      </c>
      <c r="C566" s="393" t="s">
        <v>2080</v>
      </c>
      <c r="D566" s="381">
        <f t="shared" ref="D566:J566" si="121">SUM(D567:D573)</f>
        <v>183</v>
      </c>
      <c r="E566" s="381">
        <f t="shared" si="121"/>
        <v>0</v>
      </c>
      <c r="F566" s="381">
        <f t="shared" si="121"/>
        <v>0</v>
      </c>
      <c r="G566" s="381">
        <f t="shared" si="121"/>
        <v>0</v>
      </c>
      <c r="H566" s="381">
        <f t="shared" si="121"/>
        <v>0</v>
      </c>
      <c r="I566" s="381">
        <f t="shared" si="121"/>
        <v>0</v>
      </c>
      <c r="J566" s="381">
        <f t="shared" si="121"/>
        <v>0</v>
      </c>
      <c r="K566" s="368"/>
      <c r="M566" s="368"/>
    </row>
    <row r="567" spans="1:13" ht="22.5">
      <c r="A567" s="384" t="s">
        <v>1584</v>
      </c>
      <c r="B567" s="376" t="s">
        <v>1480</v>
      </c>
      <c r="C567" s="377" t="s">
        <v>2081</v>
      </c>
      <c r="D567" s="378">
        <f>+'Alimentazione CE Costi'!H878</f>
        <v>0</v>
      </c>
      <c r="E567" s="378">
        <f>+'Alimentazione CE Costi'!I878</f>
        <v>0</v>
      </c>
      <c r="F567" s="378">
        <f>+'Alimentazione CE Costi'!J878</f>
        <v>0</v>
      </c>
      <c r="G567" s="378">
        <f>+'Alimentazione CE Costi'!K878</f>
        <v>0</v>
      </c>
      <c r="H567" s="378">
        <f>+'Alimentazione CE Costi'!L878</f>
        <v>0</v>
      </c>
      <c r="I567" s="378">
        <f>+'Alimentazione CE Costi'!M878</f>
        <v>0</v>
      </c>
      <c r="J567" s="378">
        <f>+'Alimentazione CE Costi'!N878</f>
        <v>0</v>
      </c>
      <c r="K567" s="368"/>
      <c r="M567" s="368"/>
    </row>
    <row r="568" spans="1:13">
      <c r="A568" s="384"/>
      <c r="B568" s="376" t="s">
        <v>1482</v>
      </c>
      <c r="C568" s="377" t="s">
        <v>2082</v>
      </c>
      <c r="D568" s="378">
        <f>+'Alimentazione CE Costi'!H879</f>
        <v>0</v>
      </c>
      <c r="E568" s="378">
        <f>+'Alimentazione CE Costi'!I879</f>
        <v>0</v>
      </c>
      <c r="F568" s="378">
        <f>+'Alimentazione CE Costi'!J879</f>
        <v>0</v>
      </c>
      <c r="G568" s="378">
        <f>+'Alimentazione CE Costi'!K879</f>
        <v>0</v>
      </c>
      <c r="H568" s="378">
        <f>+'Alimentazione CE Costi'!L879</f>
        <v>0</v>
      </c>
      <c r="I568" s="378">
        <f>+'Alimentazione CE Costi'!M879</f>
        <v>0</v>
      </c>
      <c r="J568" s="378">
        <f>+'Alimentazione CE Costi'!N879</f>
        <v>0</v>
      </c>
      <c r="K568" s="368"/>
      <c r="M568" s="368"/>
    </row>
    <row r="569" spans="1:13" ht="22.5">
      <c r="A569" s="384"/>
      <c r="B569" s="376" t="s">
        <v>1484</v>
      </c>
      <c r="C569" s="377" t="s">
        <v>2083</v>
      </c>
      <c r="D569" s="378">
        <f>+'Alimentazione CE Costi'!H880</f>
        <v>0</v>
      </c>
      <c r="E569" s="378">
        <f>+'Alimentazione CE Costi'!I880</f>
        <v>0</v>
      </c>
      <c r="F569" s="378">
        <f>+'Alimentazione CE Costi'!J880</f>
        <v>0</v>
      </c>
      <c r="G569" s="378">
        <f>+'Alimentazione CE Costi'!K880</f>
        <v>0</v>
      </c>
      <c r="H569" s="378">
        <f>+'Alimentazione CE Costi'!L880</f>
        <v>0</v>
      </c>
      <c r="I569" s="378">
        <f>+'Alimentazione CE Costi'!M880</f>
        <v>0</v>
      </c>
      <c r="J569" s="378">
        <f>+'Alimentazione CE Costi'!N880</f>
        <v>0</v>
      </c>
      <c r="K569" s="368"/>
      <c r="M569" s="368"/>
    </row>
    <row r="570" spans="1:13" ht="22.5">
      <c r="A570" s="384"/>
      <c r="B570" s="376" t="s">
        <v>1486</v>
      </c>
      <c r="C570" s="377" t="s">
        <v>2084</v>
      </c>
      <c r="D570" s="378">
        <f>+'Alimentazione CE Costi'!H881</f>
        <v>0</v>
      </c>
      <c r="E570" s="378">
        <f>+'Alimentazione CE Costi'!I881</f>
        <v>0</v>
      </c>
      <c r="F570" s="378">
        <f>+'Alimentazione CE Costi'!J881</f>
        <v>0</v>
      </c>
      <c r="G570" s="378">
        <f>+'Alimentazione CE Costi'!K881</f>
        <v>0</v>
      </c>
      <c r="H570" s="378">
        <f>+'Alimentazione CE Costi'!L881</f>
        <v>0</v>
      </c>
      <c r="I570" s="378">
        <f>+'Alimentazione CE Costi'!M881</f>
        <v>0</v>
      </c>
      <c r="J570" s="378">
        <f>+'Alimentazione CE Costi'!N881</f>
        <v>0</v>
      </c>
      <c r="K570" s="368"/>
      <c r="M570" s="368"/>
    </row>
    <row r="571" spans="1:13" ht="22.5">
      <c r="A571" s="384"/>
      <c r="B571" s="376" t="s">
        <v>1488</v>
      </c>
      <c r="C571" s="377" t="s">
        <v>2085</v>
      </c>
      <c r="D571" s="378">
        <f>+'Alimentazione CE Costi'!H882</f>
        <v>0</v>
      </c>
      <c r="E571" s="378">
        <f>+'Alimentazione CE Costi'!I882</f>
        <v>0</v>
      </c>
      <c r="F571" s="378">
        <f>+'Alimentazione CE Costi'!J882</f>
        <v>0</v>
      </c>
      <c r="G571" s="378">
        <f>+'Alimentazione CE Costi'!K882</f>
        <v>0</v>
      </c>
      <c r="H571" s="378">
        <f>+'Alimentazione CE Costi'!L882</f>
        <v>0</v>
      </c>
      <c r="I571" s="378">
        <f>+'Alimentazione CE Costi'!M882</f>
        <v>0</v>
      </c>
      <c r="J571" s="378">
        <f>+'Alimentazione CE Costi'!N882</f>
        <v>0</v>
      </c>
      <c r="K571" s="368"/>
      <c r="M571" s="368"/>
    </row>
    <row r="572" spans="1:13" ht="22.5">
      <c r="A572" s="384"/>
      <c r="B572" s="376" t="s">
        <v>1490</v>
      </c>
      <c r="C572" s="377" t="s">
        <v>2086</v>
      </c>
      <c r="D572" s="378">
        <f>+'Alimentazione CE Costi'!H883</f>
        <v>0</v>
      </c>
      <c r="E572" s="378">
        <f>+'Alimentazione CE Costi'!I883</f>
        <v>0</v>
      </c>
      <c r="F572" s="378">
        <f>+'Alimentazione CE Costi'!J883</f>
        <v>0</v>
      </c>
      <c r="G572" s="378">
        <f>+'Alimentazione CE Costi'!K883</f>
        <v>0</v>
      </c>
      <c r="H572" s="378">
        <f>+'Alimentazione CE Costi'!L883</f>
        <v>0</v>
      </c>
      <c r="I572" s="378">
        <f>+'Alimentazione CE Costi'!M883</f>
        <v>0</v>
      </c>
      <c r="J572" s="378">
        <f>+'Alimentazione CE Costi'!N883</f>
        <v>0</v>
      </c>
      <c r="K572" s="368"/>
      <c r="M572" s="368"/>
    </row>
    <row r="573" spans="1:13">
      <c r="A573" s="384"/>
      <c r="B573" s="376" t="s">
        <v>1492</v>
      </c>
      <c r="C573" s="377" t="s">
        <v>2087</v>
      </c>
      <c r="D573" s="378">
        <f>+'Alimentazione CE Costi'!H884</f>
        <v>183</v>
      </c>
      <c r="E573" s="378">
        <f>+'Alimentazione CE Costi'!I884</f>
        <v>0</v>
      </c>
      <c r="F573" s="378">
        <f>+'Alimentazione CE Costi'!J884</f>
        <v>0</v>
      </c>
      <c r="G573" s="378">
        <f>+'Alimentazione CE Costi'!K884</f>
        <v>0</v>
      </c>
      <c r="H573" s="378">
        <f>+'Alimentazione CE Costi'!L884</f>
        <v>0</v>
      </c>
      <c r="I573" s="378">
        <f>+'Alimentazione CE Costi'!M884</f>
        <v>0</v>
      </c>
      <c r="J573" s="378">
        <f>+'Alimentazione CE Costi'!N884</f>
        <v>0</v>
      </c>
      <c r="K573" s="368"/>
      <c r="M573" s="368"/>
    </row>
    <row r="574" spans="1:13">
      <c r="A574" s="364"/>
      <c r="B574" s="385" t="s">
        <v>1493</v>
      </c>
      <c r="C574" s="386" t="s">
        <v>2088</v>
      </c>
      <c r="D574" s="378">
        <f>+'Alimentazione CE Costi'!H885</f>
        <v>320</v>
      </c>
      <c r="E574" s="378">
        <f>+'Alimentazione CE Costi'!I885</f>
        <v>0</v>
      </c>
      <c r="F574" s="378">
        <f>+'Alimentazione CE Costi'!J885</f>
        <v>0</v>
      </c>
      <c r="G574" s="378">
        <f>+'Alimentazione CE Costi'!K885</f>
        <v>0</v>
      </c>
      <c r="H574" s="378">
        <f>+'Alimentazione CE Costi'!L885</f>
        <v>0</v>
      </c>
      <c r="I574" s="378">
        <f>+'Alimentazione CE Costi'!M885</f>
        <v>0</v>
      </c>
      <c r="J574" s="378">
        <f>+'Alimentazione CE Costi'!N885</f>
        <v>0</v>
      </c>
      <c r="K574" s="368"/>
      <c r="M574" s="368"/>
    </row>
    <row r="575" spans="1:13">
      <c r="A575" s="364"/>
      <c r="B575" s="395" t="s">
        <v>2089</v>
      </c>
      <c r="C575" s="396" t="s">
        <v>2090</v>
      </c>
      <c r="D575" s="397">
        <f t="shared" ref="D575:J575" si="122">+D517-D543</f>
        <v>2145400</v>
      </c>
      <c r="E575" s="397">
        <f t="shared" si="122"/>
        <v>2193296</v>
      </c>
      <c r="F575" s="397">
        <f t="shared" si="122"/>
        <v>0</v>
      </c>
      <c r="G575" s="397">
        <f t="shared" si="122"/>
        <v>0</v>
      </c>
      <c r="H575" s="397">
        <f t="shared" si="122"/>
        <v>0</v>
      </c>
      <c r="I575" s="397">
        <f t="shared" si="122"/>
        <v>0</v>
      </c>
      <c r="J575" s="397">
        <f t="shared" si="122"/>
        <v>0</v>
      </c>
      <c r="K575" s="368"/>
      <c r="M575" s="368"/>
    </row>
    <row r="576" spans="1:13">
      <c r="A576" s="364"/>
      <c r="B576" s="418" t="s">
        <v>2091</v>
      </c>
      <c r="C576" s="419" t="s">
        <v>2092</v>
      </c>
      <c r="D576" s="378">
        <f t="shared" ref="D576:J576" si="123">+D158-D492+D511+D515+D575</f>
        <v>2825997.004681766</v>
      </c>
      <c r="E576" s="378">
        <f t="shared" si="123"/>
        <v>-29386</v>
      </c>
      <c r="F576" s="378">
        <f t="shared" si="123"/>
        <v>2849480</v>
      </c>
      <c r="G576" s="378">
        <f t="shared" si="123"/>
        <v>-1434627</v>
      </c>
      <c r="H576" s="378">
        <f t="shared" si="123"/>
        <v>0</v>
      </c>
      <c r="I576" s="378">
        <f t="shared" si="123"/>
        <v>13299</v>
      </c>
      <c r="J576" s="378">
        <f t="shared" si="123"/>
        <v>-1447926</v>
      </c>
      <c r="K576" s="368"/>
      <c r="M576" s="368"/>
    </row>
    <row r="577" spans="1:21">
      <c r="A577" s="384"/>
      <c r="B577" s="398"/>
      <c r="C577" s="399" t="s">
        <v>2093</v>
      </c>
      <c r="D577" s="400"/>
      <c r="E577" s="400"/>
      <c r="F577" s="400"/>
      <c r="G577" s="400"/>
      <c r="H577" s="400"/>
      <c r="I577" s="400"/>
      <c r="J577" s="400"/>
      <c r="K577" s="368"/>
      <c r="M577" s="368"/>
    </row>
    <row r="578" spans="1:21">
      <c r="A578" s="364"/>
      <c r="B578" s="365" t="s">
        <v>1494</v>
      </c>
      <c r="C578" s="366" t="s">
        <v>2094</v>
      </c>
      <c r="D578" s="367">
        <f t="shared" ref="D578:J578" si="124">+D579+D580+D581+D582</f>
        <v>2799896</v>
      </c>
      <c r="E578" s="367">
        <f t="shared" si="124"/>
        <v>111203</v>
      </c>
      <c r="F578" s="367">
        <f t="shared" si="124"/>
        <v>2824480</v>
      </c>
      <c r="G578" s="367">
        <f t="shared" si="124"/>
        <v>88049</v>
      </c>
      <c r="H578" s="367">
        <f t="shared" si="124"/>
        <v>0</v>
      </c>
      <c r="I578" s="367">
        <f t="shared" si="124"/>
        <v>13299</v>
      </c>
      <c r="J578" s="367">
        <f t="shared" si="124"/>
        <v>74750</v>
      </c>
      <c r="K578" s="368"/>
      <c r="M578" s="368"/>
    </row>
    <row r="579" spans="1:21">
      <c r="A579" s="390"/>
      <c r="B579" s="387" t="s">
        <v>1496</v>
      </c>
      <c r="C579" s="388" t="s">
        <v>2095</v>
      </c>
      <c r="D579" s="378">
        <f>+'Alimentazione CE Costi'!H887</f>
        <v>2645276</v>
      </c>
      <c r="E579" s="378">
        <f>+'Alimentazione CE Costi'!I887</f>
        <v>107211</v>
      </c>
      <c r="F579" s="378">
        <f>+'Alimentazione CE Costi'!J887</f>
        <v>2652030</v>
      </c>
      <c r="G579" s="378">
        <f>+'Alimentazione CE Costi'!K887</f>
        <v>85813</v>
      </c>
      <c r="H579" s="378">
        <f>+'Alimentazione CE Costi'!L887</f>
        <v>0</v>
      </c>
      <c r="I579" s="378">
        <f>+'Alimentazione CE Costi'!M887</f>
        <v>13299</v>
      </c>
      <c r="J579" s="378">
        <f>+'Alimentazione CE Costi'!N887</f>
        <v>72514</v>
      </c>
      <c r="K579" s="368"/>
      <c r="M579" s="368"/>
    </row>
    <row r="580" spans="1:21" ht="22.5">
      <c r="A580" s="390"/>
      <c r="B580" s="387" t="s">
        <v>1498</v>
      </c>
      <c r="C580" s="388" t="s">
        <v>2096</v>
      </c>
      <c r="D580" s="378">
        <f>+'Alimentazione CE Costi'!H888</f>
        <v>106316</v>
      </c>
      <c r="E580" s="378">
        <f>+'Alimentazione CE Costi'!I888</f>
        <v>3992</v>
      </c>
      <c r="F580" s="378">
        <f>+'Alimentazione CE Costi'!J888</f>
        <v>124146</v>
      </c>
      <c r="G580" s="378">
        <f>+'Alimentazione CE Costi'!K888</f>
        <v>2236</v>
      </c>
      <c r="H580" s="378">
        <f>+'Alimentazione CE Costi'!L888</f>
        <v>0</v>
      </c>
      <c r="I580" s="378">
        <f>+'Alimentazione CE Costi'!M888</f>
        <v>0</v>
      </c>
      <c r="J580" s="378">
        <f>+'Alimentazione CE Costi'!N888</f>
        <v>2236</v>
      </c>
      <c r="K580" s="368"/>
      <c r="M580" s="368"/>
    </row>
    <row r="581" spans="1:21" ht="22.5">
      <c r="A581" s="390"/>
      <c r="B581" s="387" t="s">
        <v>1500</v>
      </c>
      <c r="C581" s="388" t="s">
        <v>2097</v>
      </c>
      <c r="D581" s="378">
        <f>+'Alimentazione CE Costi'!H889</f>
        <v>48304</v>
      </c>
      <c r="E581" s="378">
        <f>+'Alimentazione CE Costi'!I889</f>
        <v>0</v>
      </c>
      <c r="F581" s="378">
        <f>+'Alimentazione CE Costi'!J889</f>
        <v>48304</v>
      </c>
      <c r="G581" s="378">
        <f>+'Alimentazione CE Costi'!K889</f>
        <v>0</v>
      </c>
      <c r="H581" s="378">
        <f>+'Alimentazione CE Costi'!L889</f>
        <v>0</v>
      </c>
      <c r="I581" s="378">
        <f>+'Alimentazione CE Costi'!M889</f>
        <v>0</v>
      </c>
      <c r="J581" s="378">
        <f>+'Alimentazione CE Costi'!N889</f>
        <v>0</v>
      </c>
      <c r="K581" s="368"/>
      <c r="M581" s="368"/>
    </row>
    <row r="582" spans="1:21">
      <c r="A582" s="390"/>
      <c r="B582" s="387" t="s">
        <v>1502</v>
      </c>
      <c r="C582" s="388" t="s">
        <v>2098</v>
      </c>
      <c r="D582" s="378">
        <f>+'Alimentazione CE Costi'!H890</f>
        <v>0</v>
      </c>
      <c r="E582" s="378">
        <f>+'Alimentazione CE Costi'!I890</f>
        <v>0</v>
      </c>
      <c r="F582" s="378">
        <f>+'Alimentazione CE Costi'!J890</f>
        <v>0</v>
      </c>
      <c r="G582" s="378">
        <f>+'Alimentazione CE Costi'!K890</f>
        <v>0</v>
      </c>
      <c r="H582" s="378">
        <f>+'Alimentazione CE Costi'!L890</f>
        <v>0</v>
      </c>
      <c r="I582" s="378">
        <f>+'Alimentazione CE Costi'!M890</f>
        <v>0</v>
      </c>
      <c r="J582" s="378">
        <f>+'Alimentazione CE Costi'!N890</f>
        <v>0</v>
      </c>
      <c r="K582" s="368"/>
      <c r="M582" s="368"/>
    </row>
    <row r="583" spans="1:21">
      <c r="A583" s="364"/>
      <c r="B583" s="365" t="s">
        <v>1503</v>
      </c>
      <c r="C583" s="366" t="s">
        <v>2099</v>
      </c>
      <c r="D583" s="367">
        <f t="shared" ref="D583:J583" si="125">+D584+D585</f>
        <v>25000</v>
      </c>
      <c r="E583" s="367">
        <f t="shared" si="125"/>
        <v>0</v>
      </c>
      <c r="F583" s="367">
        <f t="shared" si="125"/>
        <v>25000</v>
      </c>
      <c r="G583" s="367">
        <f t="shared" si="125"/>
        <v>0</v>
      </c>
      <c r="H583" s="367">
        <f t="shared" si="125"/>
        <v>0</v>
      </c>
      <c r="I583" s="367">
        <f t="shared" si="125"/>
        <v>0</v>
      </c>
      <c r="J583" s="367">
        <f t="shared" si="125"/>
        <v>0</v>
      </c>
      <c r="K583" s="368"/>
      <c r="M583" s="368"/>
    </row>
    <row r="584" spans="1:21">
      <c r="A584" s="364"/>
      <c r="B584" s="387" t="s">
        <v>1505</v>
      </c>
      <c r="C584" s="388" t="s">
        <v>2100</v>
      </c>
      <c r="D584" s="378">
        <f>+'Alimentazione CE Costi'!H892</f>
        <v>25000</v>
      </c>
      <c r="E584" s="378">
        <f>+'Alimentazione CE Costi'!I892</f>
        <v>0</v>
      </c>
      <c r="F584" s="378">
        <f>+'Alimentazione CE Costi'!J892</f>
        <v>25000</v>
      </c>
      <c r="G584" s="378">
        <f>+'Alimentazione CE Costi'!K892</f>
        <v>0</v>
      </c>
      <c r="H584" s="378">
        <f>+'Alimentazione CE Costi'!L892</f>
        <v>0</v>
      </c>
      <c r="I584" s="378">
        <f>+'Alimentazione CE Costi'!M892</f>
        <v>0</v>
      </c>
      <c r="J584" s="378">
        <f>+'Alimentazione CE Costi'!N892</f>
        <v>0</v>
      </c>
      <c r="K584" s="368"/>
      <c r="M584" s="368"/>
    </row>
    <row r="585" spans="1:21">
      <c r="A585" s="364"/>
      <c r="B585" s="387" t="s">
        <v>1507</v>
      </c>
      <c r="C585" s="388" t="s">
        <v>2101</v>
      </c>
      <c r="D585" s="378">
        <f>+'Alimentazione CE Costi'!H893</f>
        <v>0</v>
      </c>
      <c r="E585" s="378">
        <f>+'Alimentazione CE Costi'!I893</f>
        <v>0</v>
      </c>
      <c r="F585" s="378">
        <f>+'Alimentazione CE Costi'!J893</f>
        <v>0</v>
      </c>
      <c r="G585" s="378">
        <f>+'Alimentazione CE Costi'!K893</f>
        <v>0</v>
      </c>
      <c r="H585" s="378">
        <f>+'Alimentazione CE Costi'!L893</f>
        <v>0</v>
      </c>
      <c r="I585" s="378">
        <f>+'Alimentazione CE Costi'!M893</f>
        <v>0</v>
      </c>
      <c r="J585" s="378">
        <f>+'Alimentazione CE Costi'!N893</f>
        <v>0</v>
      </c>
      <c r="K585" s="368"/>
      <c r="M585" s="368"/>
    </row>
    <row r="586" spans="1:21" ht="22.5">
      <c r="A586" s="384"/>
      <c r="B586" s="418" t="s">
        <v>1509</v>
      </c>
      <c r="C586" s="419" t="s">
        <v>2102</v>
      </c>
      <c r="D586" s="378">
        <f>+'Alimentazione CE Costi'!H894</f>
        <v>0</v>
      </c>
      <c r="E586" s="378">
        <f>+'Alimentazione CE Costi'!I894</f>
        <v>0</v>
      </c>
      <c r="F586" s="378">
        <f>+'Alimentazione CE Costi'!J894</f>
        <v>0</v>
      </c>
      <c r="G586" s="378">
        <f>+'Alimentazione CE Costi'!K894</f>
        <v>0</v>
      </c>
      <c r="H586" s="378">
        <f>+'Alimentazione CE Costi'!L894</f>
        <v>0</v>
      </c>
      <c r="I586" s="378">
        <f>+'Alimentazione CE Costi'!M894</f>
        <v>0</v>
      </c>
      <c r="J586" s="378">
        <f>+'Alimentazione CE Costi'!N894</f>
        <v>0</v>
      </c>
      <c r="K586" s="368"/>
      <c r="M586" s="368"/>
    </row>
    <row r="587" spans="1:21">
      <c r="A587" s="384"/>
      <c r="B587" s="395" t="s">
        <v>2103</v>
      </c>
      <c r="C587" s="396" t="s">
        <v>2104</v>
      </c>
      <c r="D587" s="397">
        <f t="shared" ref="D587:J587" si="126">+D578+D583+D586</f>
        <v>2824896</v>
      </c>
      <c r="E587" s="397">
        <f t="shared" si="126"/>
        <v>111203</v>
      </c>
      <c r="F587" s="397">
        <f t="shared" si="126"/>
        <v>2849480</v>
      </c>
      <c r="G587" s="397">
        <f t="shared" si="126"/>
        <v>88049</v>
      </c>
      <c r="H587" s="397">
        <f t="shared" si="126"/>
        <v>0</v>
      </c>
      <c r="I587" s="397">
        <f t="shared" si="126"/>
        <v>13299</v>
      </c>
      <c r="J587" s="397">
        <f t="shared" si="126"/>
        <v>74750</v>
      </c>
      <c r="K587" s="368"/>
      <c r="M587" s="368"/>
    </row>
    <row r="588" spans="1:21" ht="12.75" thickBot="1">
      <c r="A588" s="426"/>
      <c r="B588" s="427" t="s">
        <v>2105</v>
      </c>
      <c r="C588" s="428" t="s">
        <v>2106</v>
      </c>
      <c r="D588" s="429">
        <f t="shared" ref="D588:J588" si="127">+D576-D587</f>
        <v>1101.0046817660332</v>
      </c>
      <c r="E588" s="429">
        <f t="shared" si="127"/>
        <v>-140589</v>
      </c>
      <c r="F588" s="429">
        <f t="shared" si="127"/>
        <v>0</v>
      </c>
      <c r="G588" s="429">
        <f t="shared" si="127"/>
        <v>-1522676</v>
      </c>
      <c r="H588" s="429">
        <f t="shared" si="127"/>
        <v>0</v>
      </c>
      <c r="I588" s="429">
        <f t="shared" si="127"/>
        <v>0</v>
      </c>
      <c r="J588" s="429">
        <f t="shared" si="127"/>
        <v>-1522676</v>
      </c>
      <c r="K588" s="368"/>
      <c r="M588" s="368"/>
    </row>
    <row r="589" spans="1:21" s="444" customFormat="1" ht="18">
      <c r="A589" s="497"/>
      <c r="B589" s="498"/>
      <c r="C589" s="499"/>
      <c r="D589" s="500"/>
      <c r="E589" s="500"/>
      <c r="F589" s="500"/>
      <c r="G589" s="497"/>
      <c r="H589" s="497"/>
      <c r="I589" s="501"/>
      <c r="J589" s="501"/>
      <c r="K589" s="497"/>
      <c r="L589" s="497"/>
      <c r="M589" s="497"/>
      <c r="N589" s="497"/>
      <c r="O589" s="497"/>
      <c r="P589" s="497"/>
      <c r="Q589" s="497"/>
      <c r="R589" s="497"/>
      <c r="S589" s="497"/>
      <c r="T589" s="497"/>
      <c r="U589" s="502"/>
    </row>
    <row r="590" spans="1:21" s="444" customFormat="1" ht="18">
      <c r="A590" s="497"/>
      <c r="B590" s="473" t="s">
        <v>2235</v>
      </c>
      <c r="C590" s="499"/>
      <c r="D590" s="500"/>
      <c r="E590" s="500"/>
      <c r="F590" s="500"/>
      <c r="G590" s="497"/>
      <c r="H590" s="497"/>
      <c r="I590" s="501"/>
      <c r="J590" s="501"/>
      <c r="K590" s="497"/>
      <c r="L590" s="497"/>
      <c r="M590" s="497"/>
      <c r="N590" s="497"/>
      <c r="O590" s="497"/>
      <c r="P590" s="497"/>
      <c r="Q590" s="497"/>
      <c r="R590" s="497"/>
      <c r="S590" s="497"/>
      <c r="T590" s="497"/>
      <c r="U590" s="502"/>
    </row>
    <row r="591" spans="1:21" s="444" customFormat="1" ht="18">
      <c r="A591" s="503"/>
      <c r="B591" s="443"/>
      <c r="C591" s="504"/>
      <c r="D591" s="505"/>
      <c r="E591" s="505"/>
      <c r="F591" s="505"/>
      <c r="G591" s="568"/>
      <c r="H591" s="506"/>
      <c r="I591" s="501"/>
      <c r="J591" s="501"/>
      <c r="K591" s="506"/>
      <c r="L591" s="506"/>
      <c r="M591" s="506"/>
      <c r="N591" s="506"/>
      <c r="O591" s="506"/>
      <c r="P591" s="506"/>
      <c r="Q591" s="506"/>
      <c r="R591" s="506"/>
      <c r="S591" s="506"/>
      <c r="T591" s="506"/>
      <c r="U591" s="507"/>
    </row>
    <row r="592" spans="1:21" s="444" customFormat="1" ht="18">
      <c r="A592" s="503"/>
      <c r="B592" s="473"/>
      <c r="C592" s="473"/>
      <c r="D592" s="492"/>
      <c r="E592" s="492"/>
      <c r="F592" s="492"/>
      <c r="G592" s="491"/>
      <c r="H592" s="491"/>
      <c r="I592" s="501"/>
      <c r="J592" s="501"/>
      <c r="K592" s="491"/>
      <c r="L592" s="491"/>
      <c r="M592" s="491"/>
      <c r="N592" s="491"/>
      <c r="O592" s="491"/>
      <c r="P592" s="491"/>
      <c r="Q592" s="491"/>
      <c r="R592" s="491"/>
      <c r="S592" s="491"/>
      <c r="T592" s="491"/>
      <c r="U592" s="508"/>
    </row>
    <row r="593" spans="1:22" s="512" customFormat="1" ht="15" customHeight="1">
      <c r="A593" s="503"/>
      <c r="B593" s="509" t="s">
        <v>2236</v>
      </c>
      <c r="C593" s="510"/>
      <c r="D593" s="505"/>
      <c r="E593" s="505"/>
      <c r="F593" s="505"/>
      <c r="G593" s="511"/>
      <c r="H593" s="511"/>
      <c r="I593" s="501"/>
      <c r="J593" s="501"/>
      <c r="K593" s="511"/>
      <c r="L593" s="511"/>
      <c r="M593" s="511"/>
      <c r="N593" s="511"/>
      <c r="O593" s="511"/>
      <c r="P593" s="511"/>
      <c r="Q593" s="511"/>
      <c r="R593" s="511"/>
      <c r="S593" s="511"/>
      <c r="T593" s="511"/>
      <c r="U593" s="459"/>
    </row>
    <row r="594" spans="1:22" s="444" customFormat="1" ht="18">
      <c r="A594" s="497"/>
      <c r="B594" s="473"/>
      <c r="C594" s="473"/>
      <c r="D594" s="492"/>
      <c r="E594" s="492"/>
      <c r="F594" s="492"/>
      <c r="G594" s="491"/>
      <c r="H594" s="491"/>
      <c r="I594" s="501"/>
      <c r="J594" s="501"/>
      <c r="K594" s="491"/>
      <c r="L594" s="491"/>
      <c r="M594" s="491"/>
      <c r="N594" s="491"/>
      <c r="O594" s="491"/>
      <c r="P594" s="491"/>
      <c r="Q594" s="491"/>
      <c r="R594" s="491"/>
      <c r="S594" s="491"/>
      <c r="T594" s="491"/>
      <c r="U594" s="508"/>
    </row>
    <row r="595" spans="1:22" s="444" customFormat="1" ht="18">
      <c r="A595" s="497"/>
      <c r="B595" s="509" t="s">
        <v>2237</v>
      </c>
      <c r="C595" s="499"/>
      <c r="D595" s="500"/>
      <c r="E595" s="500"/>
      <c r="F595" s="500"/>
      <c r="G595" s="497"/>
      <c r="H595" s="497"/>
      <c r="I595" s="501"/>
      <c r="J595" s="501"/>
      <c r="K595" s="511"/>
      <c r="L595" s="511"/>
      <c r="M595" s="511"/>
      <c r="N595" s="511"/>
      <c r="O595" s="511"/>
      <c r="P595" s="511"/>
      <c r="Q595" s="511"/>
      <c r="R595" s="511"/>
      <c r="S595" s="511"/>
      <c r="T595" s="511"/>
      <c r="U595" s="450"/>
    </row>
    <row r="596" spans="1:22" s="444" customFormat="1" ht="18">
      <c r="A596" s="497"/>
      <c r="B596" s="473"/>
      <c r="C596" s="473"/>
      <c r="D596" s="492"/>
      <c r="E596" s="492"/>
      <c r="F596" s="492"/>
      <c r="G596" s="491"/>
      <c r="H596" s="491"/>
      <c r="I596" s="501"/>
      <c r="J596" s="501"/>
      <c r="K596" s="491"/>
      <c r="L596" s="491"/>
      <c r="M596" s="491"/>
      <c r="N596" s="491"/>
      <c r="O596" s="491"/>
      <c r="P596" s="491"/>
      <c r="Q596" s="491"/>
      <c r="R596" s="491"/>
      <c r="S596" s="491"/>
      <c r="T596" s="491"/>
      <c r="U596" s="508"/>
    </row>
    <row r="597" spans="1:22" s="444" customFormat="1" ht="18">
      <c r="A597" s="497"/>
      <c r="B597" s="473"/>
      <c r="C597" s="473"/>
      <c r="D597" s="492"/>
      <c r="E597" s="492"/>
      <c r="F597" s="492"/>
      <c r="G597" s="491"/>
      <c r="H597" s="491"/>
      <c r="I597" s="501"/>
      <c r="J597" s="501"/>
      <c r="K597" s="491"/>
      <c r="L597" s="491"/>
      <c r="M597" s="491"/>
      <c r="N597" s="491"/>
      <c r="O597" s="491"/>
      <c r="P597" s="491"/>
      <c r="Q597" s="491"/>
      <c r="R597" s="491"/>
      <c r="S597" s="491"/>
      <c r="T597" s="491"/>
      <c r="U597" s="508"/>
    </row>
    <row r="598" spans="1:22" s="444" customFormat="1" ht="18">
      <c r="A598" s="497"/>
      <c r="B598" s="473"/>
      <c r="C598" s="473"/>
      <c r="D598" s="492"/>
      <c r="E598" s="492"/>
      <c r="F598" s="492"/>
      <c r="G598" s="491"/>
      <c r="H598" s="491"/>
      <c r="I598" s="501"/>
      <c r="J598" s="501"/>
      <c r="K598" s="491"/>
      <c r="L598" s="491"/>
      <c r="M598" s="491"/>
      <c r="N598" s="491"/>
      <c r="O598" s="491"/>
      <c r="P598" s="491"/>
      <c r="Q598" s="491"/>
      <c r="R598" s="491"/>
      <c r="S598" s="491"/>
      <c r="T598" s="491"/>
      <c r="U598" s="508"/>
    </row>
    <row r="599" spans="1:22" s="444" customFormat="1" ht="18">
      <c r="A599" s="513"/>
      <c r="B599" s="443"/>
      <c r="C599" s="510"/>
      <c r="D599" s="505"/>
      <c r="E599" s="505"/>
      <c r="F599" s="505"/>
      <c r="G599" s="511"/>
      <c r="H599" s="511"/>
      <c r="I599" s="501"/>
      <c r="J599" s="501"/>
      <c r="K599" s="511"/>
      <c r="L599" s="511"/>
      <c r="M599" s="511"/>
      <c r="N599" s="511"/>
      <c r="O599" s="511"/>
      <c r="P599" s="511"/>
      <c r="Q599" s="511"/>
      <c r="R599" s="511"/>
      <c r="S599" s="511"/>
      <c r="T599" s="511"/>
      <c r="U599" s="450"/>
    </row>
    <row r="600" spans="1:22" s="444" customFormat="1" ht="18">
      <c r="A600" s="513"/>
      <c r="B600" s="473"/>
      <c r="C600" s="473"/>
      <c r="D600" s="492"/>
      <c r="E600" s="492"/>
      <c r="F600" s="492"/>
      <c r="G600" s="491"/>
      <c r="H600" s="491"/>
      <c r="I600" s="501"/>
      <c r="J600" s="501"/>
      <c r="K600" s="491"/>
      <c r="L600" s="491"/>
      <c r="M600" s="491"/>
      <c r="N600" s="491"/>
      <c r="O600" s="491"/>
      <c r="P600" s="491"/>
      <c r="Q600" s="491"/>
      <c r="R600" s="491"/>
      <c r="S600" s="491"/>
      <c r="T600" s="491"/>
      <c r="U600" s="508"/>
    </row>
    <row r="601" spans="1:22" s="446" customFormat="1" ht="18">
      <c r="A601" s="513"/>
      <c r="B601" s="443"/>
      <c r="C601" s="514"/>
      <c r="D601" s="505"/>
      <c r="E601" s="505"/>
      <c r="F601" s="505"/>
      <c r="G601" s="515"/>
      <c r="H601" s="515"/>
      <c r="I601" s="501"/>
      <c r="J601" s="501"/>
      <c r="K601" s="511"/>
      <c r="L601" s="511"/>
      <c r="M601" s="511"/>
      <c r="N601" s="511"/>
      <c r="O601" s="511"/>
      <c r="P601" s="511"/>
      <c r="Q601" s="511"/>
      <c r="R601" s="511"/>
      <c r="S601" s="511"/>
      <c r="T601" s="511"/>
      <c r="U601" s="450"/>
    </row>
    <row r="602" spans="1:22" s="446" customFormat="1" ht="18">
      <c r="B602" s="443"/>
      <c r="C602" s="443"/>
      <c r="D602" s="462"/>
      <c r="E602" s="462"/>
      <c r="F602" s="462"/>
      <c r="G602" s="501"/>
      <c r="H602" s="501"/>
      <c r="I602" s="501"/>
      <c r="J602" s="501"/>
      <c r="K602" s="501"/>
      <c r="L602" s="501"/>
      <c r="M602" s="501"/>
      <c r="N602" s="501"/>
      <c r="O602" s="516"/>
      <c r="P602" s="516"/>
      <c r="Q602" s="516"/>
      <c r="R602" s="516"/>
      <c r="S602" s="516"/>
      <c r="U602" s="450"/>
      <c r="V602" s="5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97"/>
  <sheetViews>
    <sheetView view="pageBreakPreview" zoomScale="60" zoomScaleNormal="110" workbookViewId="0">
      <pane xSplit="7" ySplit="2" topLeftCell="H884" activePane="bottomRight" state="frozen"/>
      <selection activeCell="BN827" sqref="A822:BN827"/>
      <selection pane="topRight" activeCell="BN827" sqref="A822:BN827"/>
      <selection pane="bottomLeft" activeCell="BN827" sqref="A822:BN827"/>
      <selection pane="bottomRight" activeCell="J898" sqref="J898:J906"/>
    </sheetView>
  </sheetViews>
  <sheetFormatPr defaultColWidth="9.140625" defaultRowHeight="11.25"/>
  <cols>
    <col min="1" max="1" width="9.140625" style="272"/>
    <col min="2" max="2" width="3.5703125" style="272" customWidth="1"/>
    <col min="3" max="3" width="10" style="272" customWidth="1"/>
    <col min="4" max="4" width="6.5703125" style="272" customWidth="1"/>
    <col min="5" max="6" width="3.5703125" style="272" customWidth="1"/>
    <col min="7" max="7" width="22.85546875" style="272" customWidth="1"/>
    <col min="8" max="8" width="31.5703125" style="327" bestFit="1" customWidth="1"/>
    <col min="9" max="10" width="31.5703125" style="327" customWidth="1"/>
    <col min="11" max="11" width="25.5703125" style="272" customWidth="1"/>
    <col min="12" max="12" width="22.7109375" style="272" customWidth="1"/>
    <col min="13" max="14" width="27.28515625" style="272" customWidth="1"/>
    <col min="15" max="16" width="16.7109375" style="272" customWidth="1"/>
    <col min="17" max="17" width="10.28515625" style="272" customWidth="1"/>
    <col min="18" max="16384" width="9.140625" style="272"/>
  </cols>
  <sheetData>
    <row r="1" spans="1:17" ht="116.25" customHeight="1" thickBot="1">
      <c r="A1" s="269" t="s">
        <v>120</v>
      </c>
      <c r="B1" s="270"/>
      <c r="C1" s="270"/>
      <c r="D1" s="270"/>
      <c r="E1" s="270"/>
      <c r="F1" s="271"/>
      <c r="G1" s="577" t="s">
        <v>121</v>
      </c>
      <c r="H1" s="577" t="s">
        <v>2361</v>
      </c>
      <c r="I1" s="578" t="s">
        <v>2364</v>
      </c>
      <c r="J1" s="438" t="s">
        <v>2362</v>
      </c>
      <c r="K1" s="438" t="s">
        <v>2363</v>
      </c>
      <c r="L1" s="356" t="s">
        <v>2359</v>
      </c>
      <c r="M1" s="356" t="s">
        <v>2367</v>
      </c>
      <c r="N1" s="356" t="s">
        <v>2370</v>
      </c>
      <c r="O1" s="577" t="s">
        <v>2238</v>
      </c>
      <c r="P1" s="577" t="s">
        <v>2366</v>
      </c>
      <c r="Q1" s="577" t="s">
        <v>122</v>
      </c>
    </row>
    <row r="2" spans="1:17" ht="30.95" customHeight="1" thickBot="1">
      <c r="A2" s="273" t="s">
        <v>123</v>
      </c>
      <c r="B2" s="273" t="s">
        <v>124</v>
      </c>
      <c r="C2" s="273" t="s">
        <v>125</v>
      </c>
      <c r="D2" s="273" t="s">
        <v>126</v>
      </c>
      <c r="E2" s="273" t="s">
        <v>127</v>
      </c>
      <c r="F2" s="273" t="s">
        <v>128</v>
      </c>
      <c r="G2" s="577"/>
      <c r="H2" s="577"/>
      <c r="I2" s="579"/>
      <c r="J2" s="438" t="s">
        <v>2239</v>
      </c>
      <c r="K2" s="561" t="s">
        <v>2368</v>
      </c>
      <c r="L2" s="439" t="s">
        <v>2227</v>
      </c>
      <c r="M2" s="439" t="s">
        <v>2228</v>
      </c>
      <c r="N2" s="561" t="s">
        <v>2369</v>
      </c>
      <c r="O2" s="577"/>
      <c r="P2" s="577"/>
      <c r="Q2" s="577"/>
    </row>
    <row r="3" spans="1:17" ht="12.75">
      <c r="A3" s="274">
        <v>300</v>
      </c>
      <c r="B3" s="275">
        <v>0</v>
      </c>
      <c r="C3" s="275">
        <v>0</v>
      </c>
      <c r="D3" s="275">
        <v>0</v>
      </c>
      <c r="E3" s="275">
        <v>0</v>
      </c>
      <c r="F3" s="275">
        <v>0</v>
      </c>
      <c r="G3" s="276" t="s">
        <v>538</v>
      </c>
      <c r="H3" s="433"/>
      <c r="I3" s="433"/>
      <c r="J3" s="433"/>
      <c r="K3" s="198"/>
      <c r="L3" s="328"/>
      <c r="M3" s="328"/>
      <c r="N3" s="328"/>
      <c r="O3" s="198"/>
      <c r="P3" s="198"/>
      <c r="Q3" s="277" t="s">
        <v>539</v>
      </c>
    </row>
    <row r="4" spans="1:17" ht="12.75">
      <c r="A4" s="278">
        <v>300</v>
      </c>
      <c r="B4" s="279">
        <v>100</v>
      </c>
      <c r="C4" s="279"/>
      <c r="D4" s="279"/>
      <c r="E4" s="279"/>
      <c r="F4" s="279"/>
      <c r="G4" s="280" t="s">
        <v>540</v>
      </c>
      <c r="H4" s="434"/>
      <c r="I4" s="434"/>
      <c r="J4" s="434"/>
      <c r="K4" s="329"/>
      <c r="L4" s="330"/>
      <c r="M4" s="330"/>
      <c r="N4" s="330"/>
      <c r="O4" s="329"/>
      <c r="P4" s="329"/>
      <c r="Q4" s="281" t="s">
        <v>541</v>
      </c>
    </row>
    <row r="5" spans="1:17" ht="22.5">
      <c r="A5" s="278">
        <v>300</v>
      </c>
      <c r="B5" s="279">
        <v>100</v>
      </c>
      <c r="C5" s="282">
        <v>100</v>
      </c>
      <c r="D5" s="282"/>
      <c r="E5" s="282"/>
      <c r="F5" s="282"/>
      <c r="G5" s="280" t="s">
        <v>542</v>
      </c>
      <c r="H5" s="434"/>
      <c r="I5" s="434"/>
      <c r="J5" s="434"/>
      <c r="K5" s="329"/>
      <c r="L5" s="330"/>
      <c r="M5" s="330"/>
      <c r="N5" s="330"/>
      <c r="O5" s="329"/>
      <c r="P5" s="329"/>
      <c r="Q5" s="281" t="s">
        <v>543</v>
      </c>
    </row>
    <row r="6" spans="1:17" ht="56.25">
      <c r="A6" s="278">
        <v>300</v>
      </c>
      <c r="B6" s="279">
        <v>100</v>
      </c>
      <c r="C6" s="282">
        <v>100</v>
      </c>
      <c r="D6" s="283">
        <v>100</v>
      </c>
      <c r="E6" s="282"/>
      <c r="F6" s="282"/>
      <c r="G6" s="284" t="s">
        <v>546</v>
      </c>
      <c r="H6" s="199">
        <v>389370</v>
      </c>
      <c r="I6" s="199">
        <v>0</v>
      </c>
      <c r="J6" s="199">
        <v>531735</v>
      </c>
      <c r="K6" s="199">
        <f>SUM(L6:N6)</f>
        <v>0</v>
      </c>
      <c r="L6" s="331"/>
      <c r="M6" s="331"/>
      <c r="N6" s="331"/>
      <c r="O6" s="199">
        <f t="shared" ref="O6:O69" si="0">+J6-H6</f>
        <v>142365</v>
      </c>
      <c r="P6" s="199">
        <f t="shared" ref="P6:P69" si="1">+K6-I6</f>
        <v>0</v>
      </c>
      <c r="Q6" s="285" t="s">
        <v>545</v>
      </c>
    </row>
    <row r="7" spans="1:17" ht="12.75">
      <c r="A7" s="278">
        <v>300</v>
      </c>
      <c r="B7" s="279">
        <v>100</v>
      </c>
      <c r="C7" s="282">
        <v>100</v>
      </c>
      <c r="D7" s="283">
        <v>200</v>
      </c>
      <c r="E7" s="282"/>
      <c r="F7" s="282"/>
      <c r="G7" s="284" t="s">
        <v>547</v>
      </c>
      <c r="H7" s="199">
        <v>9150</v>
      </c>
      <c r="I7" s="199">
        <v>0</v>
      </c>
      <c r="J7" s="199">
        <v>0</v>
      </c>
      <c r="K7" s="199">
        <f t="shared" ref="K7:K70" si="2">SUM(L7:N7)</f>
        <v>0</v>
      </c>
      <c r="L7" s="331"/>
      <c r="M7" s="331"/>
      <c r="N7" s="331"/>
      <c r="O7" s="199">
        <f t="shared" si="0"/>
        <v>-9150</v>
      </c>
      <c r="P7" s="199">
        <f t="shared" si="1"/>
        <v>0</v>
      </c>
      <c r="Q7" s="285" t="s">
        <v>548</v>
      </c>
    </row>
    <row r="8" spans="1:17" ht="22.5">
      <c r="A8" s="278">
        <v>300</v>
      </c>
      <c r="B8" s="279">
        <v>100</v>
      </c>
      <c r="C8" s="282">
        <v>100</v>
      </c>
      <c r="D8" s="283">
        <v>250</v>
      </c>
      <c r="E8" s="282"/>
      <c r="F8" s="282"/>
      <c r="G8" s="284" t="s">
        <v>549</v>
      </c>
      <c r="H8" s="199">
        <v>71016</v>
      </c>
      <c r="I8" s="199">
        <v>0</v>
      </c>
      <c r="J8" s="199">
        <v>52377</v>
      </c>
      <c r="K8" s="199">
        <f t="shared" si="2"/>
        <v>0</v>
      </c>
      <c r="L8" s="331"/>
      <c r="M8" s="331"/>
      <c r="N8" s="331"/>
      <c r="O8" s="199">
        <f t="shared" si="0"/>
        <v>-18639</v>
      </c>
      <c r="P8" s="199">
        <f t="shared" si="1"/>
        <v>0</v>
      </c>
      <c r="Q8" s="285" t="s">
        <v>550</v>
      </c>
    </row>
    <row r="9" spans="1:17" ht="22.5">
      <c r="A9" s="278">
        <v>300</v>
      </c>
      <c r="B9" s="279">
        <v>100</v>
      </c>
      <c r="C9" s="282">
        <v>100</v>
      </c>
      <c r="D9" s="283">
        <v>300</v>
      </c>
      <c r="E9" s="282"/>
      <c r="F9" s="282"/>
      <c r="G9" s="284" t="s">
        <v>551</v>
      </c>
      <c r="H9" s="198">
        <v>0</v>
      </c>
      <c r="I9" s="198">
        <v>0</v>
      </c>
      <c r="J9" s="198">
        <v>0</v>
      </c>
      <c r="K9" s="198">
        <f t="shared" si="2"/>
        <v>0</v>
      </c>
      <c r="L9" s="328"/>
      <c r="M9" s="328"/>
      <c r="N9" s="328"/>
      <c r="O9" s="198">
        <f t="shared" si="0"/>
        <v>0</v>
      </c>
      <c r="P9" s="198">
        <f t="shared" si="1"/>
        <v>0</v>
      </c>
      <c r="Q9" s="285" t="s">
        <v>552</v>
      </c>
    </row>
    <row r="10" spans="1:17" ht="56.25">
      <c r="A10" s="278">
        <v>300</v>
      </c>
      <c r="B10" s="279">
        <v>100</v>
      </c>
      <c r="C10" s="282">
        <v>100</v>
      </c>
      <c r="D10" s="283">
        <v>300</v>
      </c>
      <c r="E10" s="282">
        <v>100</v>
      </c>
      <c r="F10" s="282"/>
      <c r="G10" s="284" t="s">
        <v>553</v>
      </c>
      <c r="H10" s="199">
        <v>0</v>
      </c>
      <c r="I10" s="199">
        <v>0</v>
      </c>
      <c r="J10" s="199">
        <v>0</v>
      </c>
      <c r="K10" s="199">
        <f t="shared" si="2"/>
        <v>0</v>
      </c>
      <c r="L10" s="331"/>
      <c r="M10" s="331"/>
      <c r="N10" s="331"/>
      <c r="O10" s="199">
        <f t="shared" si="0"/>
        <v>0</v>
      </c>
      <c r="P10" s="199">
        <f t="shared" si="1"/>
        <v>0</v>
      </c>
      <c r="Q10" s="285" t="s">
        <v>554</v>
      </c>
    </row>
    <row r="11" spans="1:17" ht="56.25">
      <c r="A11" s="278">
        <v>300</v>
      </c>
      <c r="B11" s="279">
        <v>100</v>
      </c>
      <c r="C11" s="282">
        <v>100</v>
      </c>
      <c r="D11" s="283">
        <v>300</v>
      </c>
      <c r="E11" s="282">
        <v>200</v>
      </c>
      <c r="F11" s="282"/>
      <c r="G11" s="284" t="s">
        <v>555</v>
      </c>
      <c r="H11" s="199">
        <v>0</v>
      </c>
      <c r="I11" s="199">
        <v>0</v>
      </c>
      <c r="J11" s="199">
        <v>0</v>
      </c>
      <c r="K11" s="199">
        <f t="shared" si="2"/>
        <v>0</v>
      </c>
      <c r="L11" s="331"/>
      <c r="M11" s="331"/>
      <c r="N11" s="331"/>
      <c r="O11" s="199">
        <f t="shared" si="0"/>
        <v>0</v>
      </c>
      <c r="P11" s="199">
        <f t="shared" si="1"/>
        <v>0</v>
      </c>
      <c r="Q11" s="285" t="s">
        <v>556</v>
      </c>
    </row>
    <row r="12" spans="1:17" ht="22.5">
      <c r="A12" s="278">
        <v>300</v>
      </c>
      <c r="B12" s="279">
        <v>100</v>
      </c>
      <c r="C12" s="282">
        <v>100</v>
      </c>
      <c r="D12" s="283">
        <v>300</v>
      </c>
      <c r="E12" s="282">
        <v>300</v>
      </c>
      <c r="F12" s="282"/>
      <c r="G12" s="284" t="s">
        <v>557</v>
      </c>
      <c r="H12" s="199">
        <v>0</v>
      </c>
      <c r="I12" s="199">
        <v>0</v>
      </c>
      <c r="J12" s="199">
        <v>0</v>
      </c>
      <c r="K12" s="199">
        <f t="shared" si="2"/>
        <v>0</v>
      </c>
      <c r="L12" s="331"/>
      <c r="M12" s="331"/>
      <c r="N12" s="331"/>
      <c r="O12" s="199">
        <f t="shared" si="0"/>
        <v>0</v>
      </c>
      <c r="P12" s="199">
        <f t="shared" si="1"/>
        <v>0</v>
      </c>
      <c r="Q12" s="285" t="s">
        <v>558</v>
      </c>
    </row>
    <row r="13" spans="1:17" ht="12.75">
      <c r="A13" s="278">
        <v>300</v>
      </c>
      <c r="B13" s="279">
        <v>100</v>
      </c>
      <c r="C13" s="282">
        <v>200</v>
      </c>
      <c r="D13" s="282"/>
      <c r="E13" s="282"/>
      <c r="F13" s="282"/>
      <c r="G13" s="286" t="s">
        <v>559</v>
      </c>
      <c r="H13" s="198">
        <v>0</v>
      </c>
      <c r="I13" s="198">
        <v>0</v>
      </c>
      <c r="J13" s="198">
        <v>0</v>
      </c>
      <c r="K13" s="198">
        <f t="shared" si="2"/>
        <v>0</v>
      </c>
      <c r="L13" s="328"/>
      <c r="M13" s="328"/>
      <c r="N13" s="328"/>
      <c r="O13" s="198">
        <f t="shared" si="0"/>
        <v>0</v>
      </c>
      <c r="P13" s="198">
        <f t="shared" si="1"/>
        <v>0</v>
      </c>
      <c r="Q13" s="287" t="s">
        <v>560</v>
      </c>
    </row>
    <row r="14" spans="1:17" ht="45">
      <c r="A14" s="288">
        <v>300</v>
      </c>
      <c r="B14" s="282">
        <v>100</v>
      </c>
      <c r="C14" s="282">
        <v>200</v>
      </c>
      <c r="D14" s="283">
        <v>100</v>
      </c>
      <c r="E14" s="283"/>
      <c r="F14" s="283"/>
      <c r="G14" s="284" t="s">
        <v>561</v>
      </c>
      <c r="H14" s="199">
        <v>0</v>
      </c>
      <c r="I14" s="199">
        <v>0</v>
      </c>
      <c r="J14" s="199">
        <v>0</v>
      </c>
      <c r="K14" s="199">
        <f t="shared" si="2"/>
        <v>0</v>
      </c>
      <c r="L14" s="331"/>
      <c r="M14" s="331"/>
      <c r="N14" s="331"/>
      <c r="O14" s="199">
        <f t="shared" si="0"/>
        <v>0</v>
      </c>
      <c r="P14" s="199">
        <f t="shared" si="1"/>
        <v>0</v>
      </c>
      <c r="Q14" s="287" t="s">
        <v>562</v>
      </c>
    </row>
    <row r="15" spans="1:17" ht="45">
      <c r="A15" s="278">
        <v>300</v>
      </c>
      <c r="B15" s="279">
        <v>100</v>
      </c>
      <c r="C15" s="282">
        <v>200</v>
      </c>
      <c r="D15" s="283">
        <v>200</v>
      </c>
      <c r="E15" s="282"/>
      <c r="F15" s="282"/>
      <c r="G15" s="284" t="s">
        <v>563</v>
      </c>
      <c r="H15" s="199">
        <v>0</v>
      </c>
      <c r="I15" s="199">
        <v>0</v>
      </c>
      <c r="J15" s="199">
        <v>0</v>
      </c>
      <c r="K15" s="199">
        <f t="shared" si="2"/>
        <v>0</v>
      </c>
      <c r="L15" s="331"/>
      <c r="M15" s="331"/>
      <c r="N15" s="331"/>
      <c r="O15" s="199">
        <f t="shared" si="0"/>
        <v>0</v>
      </c>
      <c r="P15" s="199">
        <f t="shared" si="1"/>
        <v>0</v>
      </c>
      <c r="Q15" s="285" t="s">
        <v>564</v>
      </c>
    </row>
    <row r="16" spans="1:17" ht="12.75">
      <c r="A16" s="278">
        <v>300</v>
      </c>
      <c r="B16" s="279">
        <v>100</v>
      </c>
      <c r="C16" s="282">
        <v>200</v>
      </c>
      <c r="D16" s="283">
        <v>300</v>
      </c>
      <c r="E16" s="282"/>
      <c r="F16" s="282"/>
      <c r="G16" s="284" t="s">
        <v>565</v>
      </c>
      <c r="H16" s="199">
        <v>0</v>
      </c>
      <c r="I16" s="199">
        <v>0</v>
      </c>
      <c r="J16" s="199">
        <v>0</v>
      </c>
      <c r="K16" s="199">
        <f t="shared" si="2"/>
        <v>0</v>
      </c>
      <c r="L16" s="331"/>
      <c r="M16" s="331"/>
      <c r="N16" s="331"/>
      <c r="O16" s="199">
        <f t="shared" si="0"/>
        <v>0</v>
      </c>
      <c r="P16" s="199">
        <f t="shared" si="1"/>
        <v>0</v>
      </c>
      <c r="Q16" s="285" t="s">
        <v>566</v>
      </c>
    </row>
    <row r="17" spans="1:17" ht="12.75">
      <c r="A17" s="278">
        <v>300</v>
      </c>
      <c r="B17" s="279">
        <v>100</v>
      </c>
      <c r="C17" s="282">
        <v>300</v>
      </c>
      <c r="D17" s="282"/>
      <c r="E17" s="282"/>
      <c r="F17" s="282"/>
      <c r="G17" s="280" t="s">
        <v>567</v>
      </c>
      <c r="H17" s="198">
        <v>0</v>
      </c>
      <c r="I17" s="198">
        <v>0</v>
      </c>
      <c r="J17" s="198">
        <v>0</v>
      </c>
      <c r="K17" s="198">
        <f t="shared" si="2"/>
        <v>0</v>
      </c>
      <c r="L17" s="328"/>
      <c r="M17" s="328"/>
      <c r="N17" s="328"/>
      <c r="O17" s="198">
        <f t="shared" si="0"/>
        <v>0</v>
      </c>
      <c r="P17" s="198">
        <f t="shared" si="1"/>
        <v>0</v>
      </c>
      <c r="Q17" s="285" t="s">
        <v>568</v>
      </c>
    </row>
    <row r="18" spans="1:17" ht="12.75">
      <c r="A18" s="278">
        <v>300</v>
      </c>
      <c r="B18" s="279">
        <v>100</v>
      </c>
      <c r="C18" s="282">
        <v>300</v>
      </c>
      <c r="D18" s="283">
        <v>100</v>
      </c>
      <c r="E18" s="282"/>
      <c r="F18" s="282"/>
      <c r="G18" s="289" t="s">
        <v>569</v>
      </c>
      <c r="H18" s="199">
        <v>2156216</v>
      </c>
      <c r="I18" s="199">
        <v>231718</v>
      </c>
      <c r="J18" s="199">
        <v>1388744</v>
      </c>
      <c r="K18" s="199">
        <f t="shared" si="2"/>
        <v>53776</v>
      </c>
      <c r="L18" s="331"/>
      <c r="M18" s="331"/>
      <c r="N18" s="331">
        <v>53776</v>
      </c>
      <c r="O18" s="199">
        <f t="shared" si="0"/>
        <v>-767472</v>
      </c>
      <c r="P18" s="199">
        <f t="shared" si="1"/>
        <v>-177942</v>
      </c>
      <c r="Q18" s="285" t="s">
        <v>570</v>
      </c>
    </row>
    <row r="19" spans="1:17" ht="22.5">
      <c r="A19" s="278">
        <v>300</v>
      </c>
      <c r="B19" s="279">
        <v>100</v>
      </c>
      <c r="C19" s="282">
        <v>300</v>
      </c>
      <c r="D19" s="283">
        <v>200</v>
      </c>
      <c r="E19" s="282"/>
      <c r="F19" s="282"/>
      <c r="G19" s="284" t="s">
        <v>571</v>
      </c>
      <c r="H19" s="199">
        <v>356271</v>
      </c>
      <c r="I19" s="199">
        <v>0</v>
      </c>
      <c r="J19" s="199">
        <v>262764</v>
      </c>
      <c r="K19" s="199">
        <f t="shared" si="2"/>
        <v>0</v>
      </c>
      <c r="L19" s="331"/>
      <c r="M19" s="331"/>
      <c r="N19" s="331">
        <v>0</v>
      </c>
      <c r="O19" s="199">
        <f t="shared" si="0"/>
        <v>-93507</v>
      </c>
      <c r="P19" s="199">
        <f t="shared" si="1"/>
        <v>0</v>
      </c>
      <c r="Q19" s="285" t="s">
        <v>572</v>
      </c>
    </row>
    <row r="20" spans="1:17" ht="22.5">
      <c r="A20" s="278">
        <v>300</v>
      </c>
      <c r="B20" s="279">
        <v>100</v>
      </c>
      <c r="C20" s="282">
        <v>300</v>
      </c>
      <c r="D20" s="283">
        <v>300</v>
      </c>
      <c r="E20" s="282"/>
      <c r="F20" s="282"/>
      <c r="G20" s="284" t="s">
        <v>573</v>
      </c>
      <c r="H20" s="199">
        <v>5283639</v>
      </c>
      <c r="I20" s="199">
        <v>1375872</v>
      </c>
      <c r="J20" s="199">
        <v>2932574</v>
      </c>
      <c r="K20" s="199">
        <f t="shared" si="2"/>
        <v>212294</v>
      </c>
      <c r="L20" s="331"/>
      <c r="M20" s="331"/>
      <c r="N20" s="331">
        <v>212294</v>
      </c>
      <c r="O20" s="199">
        <f t="shared" si="0"/>
        <v>-2351065</v>
      </c>
      <c r="P20" s="199">
        <f t="shared" si="1"/>
        <v>-1163578</v>
      </c>
      <c r="Q20" s="285" t="s">
        <v>574</v>
      </c>
    </row>
    <row r="21" spans="1:17" ht="12.75">
      <c r="A21" s="278">
        <v>300</v>
      </c>
      <c r="B21" s="279">
        <v>100</v>
      </c>
      <c r="C21" s="283">
        <v>400</v>
      </c>
      <c r="D21" s="282"/>
      <c r="E21" s="282"/>
      <c r="F21" s="282"/>
      <c r="G21" s="289" t="s">
        <v>575</v>
      </c>
      <c r="H21" s="199">
        <v>2225</v>
      </c>
      <c r="I21" s="199">
        <v>0</v>
      </c>
      <c r="J21" s="199">
        <v>1641</v>
      </c>
      <c r="K21" s="199">
        <f t="shared" si="2"/>
        <v>0</v>
      </c>
      <c r="L21" s="331"/>
      <c r="M21" s="331"/>
      <c r="N21" s="331">
        <v>0</v>
      </c>
      <c r="O21" s="199">
        <f t="shared" si="0"/>
        <v>-584</v>
      </c>
      <c r="P21" s="199">
        <f t="shared" si="1"/>
        <v>0</v>
      </c>
      <c r="Q21" s="285" t="s">
        <v>576</v>
      </c>
    </row>
    <row r="22" spans="1:17" ht="22.5">
      <c r="A22" s="278">
        <v>300</v>
      </c>
      <c r="B22" s="279">
        <v>100</v>
      </c>
      <c r="C22" s="283">
        <v>500</v>
      </c>
      <c r="D22" s="282"/>
      <c r="E22" s="282"/>
      <c r="F22" s="282"/>
      <c r="G22" s="284" t="s">
        <v>577</v>
      </c>
      <c r="H22" s="199">
        <v>80</v>
      </c>
      <c r="I22" s="199">
        <v>0</v>
      </c>
      <c r="J22" s="199">
        <v>59</v>
      </c>
      <c r="K22" s="199">
        <f t="shared" si="2"/>
        <v>0</v>
      </c>
      <c r="L22" s="331"/>
      <c r="M22" s="331"/>
      <c r="N22" s="331">
        <v>0</v>
      </c>
      <c r="O22" s="199">
        <f t="shared" si="0"/>
        <v>-21</v>
      </c>
      <c r="P22" s="199">
        <f t="shared" si="1"/>
        <v>0</v>
      </c>
      <c r="Q22" s="285" t="s">
        <v>578</v>
      </c>
    </row>
    <row r="23" spans="1:17" ht="12.75">
      <c r="A23" s="278">
        <v>300</v>
      </c>
      <c r="B23" s="279">
        <v>100</v>
      </c>
      <c r="C23" s="283">
        <v>600</v>
      </c>
      <c r="D23" s="282"/>
      <c r="E23" s="282"/>
      <c r="F23" s="282"/>
      <c r="G23" s="289" t="s">
        <v>579</v>
      </c>
      <c r="H23" s="199">
        <v>30000</v>
      </c>
      <c r="I23" s="199">
        <v>0</v>
      </c>
      <c r="J23" s="199">
        <v>22126</v>
      </c>
      <c r="K23" s="199">
        <f t="shared" si="2"/>
        <v>0</v>
      </c>
      <c r="L23" s="331"/>
      <c r="M23" s="331"/>
      <c r="N23" s="331">
        <v>0</v>
      </c>
      <c r="O23" s="199">
        <f t="shared" si="0"/>
        <v>-7874</v>
      </c>
      <c r="P23" s="199">
        <f t="shared" si="1"/>
        <v>0</v>
      </c>
      <c r="Q23" s="285" t="s">
        <v>580</v>
      </c>
    </row>
    <row r="24" spans="1:17" ht="22.5">
      <c r="A24" s="278">
        <v>300</v>
      </c>
      <c r="B24" s="279">
        <v>100</v>
      </c>
      <c r="C24" s="283">
        <v>700</v>
      </c>
      <c r="D24" s="282"/>
      <c r="E24" s="282"/>
      <c r="F24" s="282"/>
      <c r="G24" s="284" t="s">
        <v>581</v>
      </c>
      <c r="H24" s="199">
        <v>0</v>
      </c>
      <c r="I24" s="199">
        <v>0</v>
      </c>
      <c r="J24" s="199">
        <v>0</v>
      </c>
      <c r="K24" s="199">
        <f t="shared" si="2"/>
        <v>0</v>
      </c>
      <c r="L24" s="331"/>
      <c r="M24" s="331"/>
      <c r="N24" s="331">
        <v>0</v>
      </c>
      <c r="O24" s="199">
        <f t="shared" si="0"/>
        <v>0</v>
      </c>
      <c r="P24" s="199">
        <f t="shared" si="1"/>
        <v>0</v>
      </c>
      <c r="Q24" s="285" t="s">
        <v>582</v>
      </c>
    </row>
    <row r="25" spans="1:17" ht="12.75">
      <c r="A25" s="278">
        <v>300</v>
      </c>
      <c r="B25" s="279">
        <v>100</v>
      </c>
      <c r="C25" s="283">
        <v>800</v>
      </c>
      <c r="D25" s="282"/>
      <c r="E25" s="282"/>
      <c r="F25" s="282"/>
      <c r="G25" s="284" t="s">
        <v>583</v>
      </c>
      <c r="H25" s="199">
        <v>412392</v>
      </c>
      <c r="I25" s="199">
        <v>40767</v>
      </c>
      <c r="J25" s="199">
        <v>374185</v>
      </c>
      <c r="K25" s="199">
        <f t="shared" si="2"/>
        <v>15637</v>
      </c>
      <c r="L25" s="331"/>
      <c r="M25" s="331"/>
      <c r="N25" s="331">
        <v>15637</v>
      </c>
      <c r="O25" s="199">
        <f t="shared" si="0"/>
        <v>-38207</v>
      </c>
      <c r="P25" s="199">
        <f t="shared" si="1"/>
        <v>-25130</v>
      </c>
      <c r="Q25" s="285" t="s">
        <v>584</v>
      </c>
    </row>
    <row r="26" spans="1:17" ht="33.75">
      <c r="A26" s="278">
        <v>300</v>
      </c>
      <c r="B26" s="279">
        <v>100</v>
      </c>
      <c r="C26" s="282">
        <v>900</v>
      </c>
      <c r="D26" s="282"/>
      <c r="E26" s="282"/>
      <c r="F26" s="282"/>
      <c r="G26" s="280" t="s">
        <v>585</v>
      </c>
      <c r="H26" s="198">
        <v>0</v>
      </c>
      <c r="I26" s="198">
        <v>0</v>
      </c>
      <c r="J26" s="198">
        <v>0</v>
      </c>
      <c r="K26" s="198">
        <f t="shared" si="2"/>
        <v>0</v>
      </c>
      <c r="L26" s="328"/>
      <c r="M26" s="328"/>
      <c r="N26" s="328"/>
      <c r="O26" s="198">
        <f t="shared" si="0"/>
        <v>0</v>
      </c>
      <c r="P26" s="198">
        <f t="shared" si="1"/>
        <v>0</v>
      </c>
      <c r="Q26" s="285" t="s">
        <v>586</v>
      </c>
    </row>
    <row r="27" spans="1:17" ht="22.5">
      <c r="A27" s="278"/>
      <c r="B27" s="279"/>
      <c r="C27" s="282"/>
      <c r="D27" s="290"/>
      <c r="E27" s="290"/>
      <c r="F27" s="290"/>
      <c r="G27" s="291" t="s">
        <v>542</v>
      </c>
      <c r="H27" s="198">
        <v>0</v>
      </c>
      <c r="I27" s="198">
        <v>0</v>
      </c>
      <c r="J27" s="198">
        <v>0</v>
      </c>
      <c r="K27" s="198">
        <f t="shared" si="2"/>
        <v>0</v>
      </c>
      <c r="L27" s="328"/>
      <c r="M27" s="328"/>
      <c r="N27" s="328"/>
      <c r="O27" s="198">
        <f t="shared" si="0"/>
        <v>0</v>
      </c>
      <c r="P27" s="198">
        <f t="shared" si="1"/>
        <v>0</v>
      </c>
      <c r="Q27" s="285" t="s">
        <v>587</v>
      </c>
    </row>
    <row r="28" spans="1:17" ht="45">
      <c r="A28" s="278">
        <v>300</v>
      </c>
      <c r="B28" s="279">
        <v>100</v>
      </c>
      <c r="C28" s="282">
        <v>900</v>
      </c>
      <c r="D28" s="292">
        <v>50</v>
      </c>
      <c r="E28" s="290"/>
      <c r="F28" s="290"/>
      <c r="G28" s="291" t="s">
        <v>544</v>
      </c>
      <c r="H28" s="199">
        <v>3361119</v>
      </c>
      <c r="I28" s="199">
        <v>0</v>
      </c>
      <c r="J28" s="199">
        <v>3361119</v>
      </c>
      <c r="K28" s="199">
        <f t="shared" si="2"/>
        <v>0</v>
      </c>
      <c r="L28" s="331"/>
      <c r="M28" s="331"/>
      <c r="N28" s="331"/>
      <c r="O28" s="199">
        <f t="shared" si="0"/>
        <v>0</v>
      </c>
      <c r="P28" s="199">
        <f t="shared" si="1"/>
        <v>0</v>
      </c>
      <c r="Q28" s="285" t="s">
        <v>587</v>
      </c>
    </row>
    <row r="29" spans="1:17" ht="12.75">
      <c r="A29" s="278">
        <v>300</v>
      </c>
      <c r="B29" s="279">
        <v>100</v>
      </c>
      <c r="C29" s="282">
        <v>900</v>
      </c>
      <c r="D29" s="292">
        <v>100</v>
      </c>
      <c r="E29" s="290"/>
      <c r="F29" s="290"/>
      <c r="G29" s="293" t="s">
        <v>547</v>
      </c>
      <c r="H29" s="199">
        <v>72437</v>
      </c>
      <c r="I29" s="199">
        <v>13000</v>
      </c>
      <c r="J29" s="199">
        <v>72437</v>
      </c>
      <c r="K29" s="199">
        <f t="shared" si="2"/>
        <v>3069</v>
      </c>
      <c r="L29" s="331"/>
      <c r="M29" s="331"/>
      <c r="N29" s="331">
        <v>3069</v>
      </c>
      <c r="O29" s="199">
        <f t="shared" si="0"/>
        <v>0</v>
      </c>
      <c r="P29" s="199">
        <f t="shared" si="1"/>
        <v>-9931</v>
      </c>
      <c r="Q29" s="285" t="s">
        <v>587</v>
      </c>
    </row>
    <row r="30" spans="1:17" ht="22.5">
      <c r="A30" s="278">
        <v>300</v>
      </c>
      <c r="B30" s="279">
        <v>100</v>
      </c>
      <c r="C30" s="282">
        <v>900</v>
      </c>
      <c r="D30" s="292">
        <v>150</v>
      </c>
      <c r="E30" s="290"/>
      <c r="F30" s="290"/>
      <c r="G30" s="293" t="s">
        <v>551</v>
      </c>
      <c r="H30" s="332">
        <v>0</v>
      </c>
      <c r="I30" s="332">
        <v>0</v>
      </c>
      <c r="J30" s="332">
        <v>0</v>
      </c>
      <c r="K30" s="332">
        <f t="shared" si="2"/>
        <v>0</v>
      </c>
      <c r="L30" s="333"/>
      <c r="M30" s="333"/>
      <c r="N30" s="333"/>
      <c r="O30" s="332">
        <f t="shared" si="0"/>
        <v>0</v>
      </c>
      <c r="P30" s="332">
        <f t="shared" si="1"/>
        <v>0</v>
      </c>
      <c r="Q30" s="285" t="s">
        <v>587</v>
      </c>
    </row>
    <row r="31" spans="1:17" ht="12.75">
      <c r="A31" s="278"/>
      <c r="B31" s="279"/>
      <c r="C31" s="282"/>
      <c r="D31" s="292"/>
      <c r="E31" s="290"/>
      <c r="F31" s="290"/>
      <c r="G31" s="291" t="s">
        <v>567</v>
      </c>
      <c r="H31" s="198">
        <v>0</v>
      </c>
      <c r="I31" s="198">
        <v>0</v>
      </c>
      <c r="J31" s="198">
        <v>0</v>
      </c>
      <c r="K31" s="198">
        <f t="shared" si="2"/>
        <v>0</v>
      </c>
      <c r="L31" s="328"/>
      <c r="M31" s="328"/>
      <c r="N31" s="328"/>
      <c r="O31" s="198">
        <f t="shared" si="0"/>
        <v>0</v>
      </c>
      <c r="P31" s="198">
        <f t="shared" si="1"/>
        <v>0</v>
      </c>
      <c r="Q31" s="285" t="s">
        <v>588</v>
      </c>
    </row>
    <row r="32" spans="1:17" ht="12.75">
      <c r="A32" s="278">
        <v>300</v>
      </c>
      <c r="B32" s="279">
        <v>100</v>
      </c>
      <c r="C32" s="282">
        <v>900</v>
      </c>
      <c r="D32" s="292">
        <v>200</v>
      </c>
      <c r="E32" s="290"/>
      <c r="F32" s="290"/>
      <c r="G32" s="293" t="s">
        <v>569</v>
      </c>
      <c r="H32" s="199">
        <v>1597730</v>
      </c>
      <c r="I32" s="199">
        <v>0</v>
      </c>
      <c r="J32" s="199">
        <v>1597730</v>
      </c>
      <c r="K32" s="199">
        <f t="shared" si="2"/>
        <v>0</v>
      </c>
      <c r="L32" s="331"/>
      <c r="M32" s="331"/>
      <c r="N32" s="331"/>
      <c r="O32" s="199">
        <f t="shared" si="0"/>
        <v>0</v>
      </c>
      <c r="P32" s="199">
        <f t="shared" si="1"/>
        <v>0</v>
      </c>
      <c r="Q32" s="285" t="s">
        <v>588</v>
      </c>
    </row>
    <row r="33" spans="1:17" ht="22.5">
      <c r="A33" s="278">
        <v>300</v>
      </c>
      <c r="B33" s="279">
        <v>100</v>
      </c>
      <c r="C33" s="282">
        <v>900</v>
      </c>
      <c r="D33" s="292">
        <v>250</v>
      </c>
      <c r="E33" s="290"/>
      <c r="F33" s="290"/>
      <c r="G33" s="291" t="s">
        <v>571</v>
      </c>
      <c r="H33" s="199">
        <v>0</v>
      </c>
      <c r="I33" s="199">
        <v>0</v>
      </c>
      <c r="J33" s="199">
        <v>0</v>
      </c>
      <c r="K33" s="199">
        <f t="shared" si="2"/>
        <v>0</v>
      </c>
      <c r="L33" s="331"/>
      <c r="M33" s="331"/>
      <c r="N33" s="331"/>
      <c r="O33" s="199">
        <f t="shared" si="0"/>
        <v>0</v>
      </c>
      <c r="P33" s="199">
        <f t="shared" si="1"/>
        <v>0</v>
      </c>
      <c r="Q33" s="285" t="s">
        <v>588</v>
      </c>
    </row>
    <row r="34" spans="1:17" ht="22.5">
      <c r="A34" s="278">
        <v>300</v>
      </c>
      <c r="B34" s="279">
        <v>100</v>
      </c>
      <c r="C34" s="282">
        <v>900</v>
      </c>
      <c r="D34" s="292">
        <v>300</v>
      </c>
      <c r="E34" s="290"/>
      <c r="F34" s="290"/>
      <c r="G34" s="293" t="s">
        <v>573</v>
      </c>
      <c r="H34" s="199">
        <v>11164</v>
      </c>
      <c r="I34" s="199">
        <v>0</v>
      </c>
      <c r="J34" s="199">
        <v>11164</v>
      </c>
      <c r="K34" s="199">
        <f t="shared" si="2"/>
        <v>0</v>
      </c>
      <c r="L34" s="331"/>
      <c r="M34" s="331"/>
      <c r="N34" s="331"/>
      <c r="O34" s="199">
        <f t="shared" si="0"/>
        <v>0</v>
      </c>
      <c r="P34" s="199">
        <f t="shared" si="1"/>
        <v>0</v>
      </c>
      <c r="Q34" s="285" t="s">
        <v>588</v>
      </c>
    </row>
    <row r="35" spans="1:17" ht="12.75">
      <c r="A35" s="278">
        <v>300</v>
      </c>
      <c r="B35" s="279">
        <v>100</v>
      </c>
      <c r="C35" s="282">
        <v>900</v>
      </c>
      <c r="D35" s="292">
        <v>350</v>
      </c>
      <c r="E35" s="290"/>
      <c r="F35" s="290"/>
      <c r="G35" s="293" t="s">
        <v>575</v>
      </c>
      <c r="H35" s="199">
        <v>15775</v>
      </c>
      <c r="I35" s="199">
        <v>0</v>
      </c>
      <c r="J35" s="199">
        <v>15775</v>
      </c>
      <c r="K35" s="199">
        <f t="shared" si="2"/>
        <v>0</v>
      </c>
      <c r="L35" s="331"/>
      <c r="M35" s="331"/>
      <c r="N35" s="331"/>
      <c r="O35" s="199">
        <f t="shared" si="0"/>
        <v>0</v>
      </c>
      <c r="P35" s="199">
        <f t="shared" si="1"/>
        <v>0</v>
      </c>
      <c r="Q35" s="285" t="s">
        <v>589</v>
      </c>
    </row>
    <row r="36" spans="1:17" ht="22.5">
      <c r="A36" s="278">
        <v>300</v>
      </c>
      <c r="B36" s="279">
        <v>100</v>
      </c>
      <c r="C36" s="282">
        <v>900</v>
      </c>
      <c r="D36" s="292">
        <v>400</v>
      </c>
      <c r="E36" s="290"/>
      <c r="F36" s="290"/>
      <c r="G36" s="291" t="s">
        <v>577</v>
      </c>
      <c r="H36" s="199">
        <v>14920</v>
      </c>
      <c r="I36" s="199">
        <v>0</v>
      </c>
      <c r="J36" s="199">
        <v>14920</v>
      </c>
      <c r="K36" s="199">
        <f t="shared" si="2"/>
        <v>0</v>
      </c>
      <c r="L36" s="331"/>
      <c r="M36" s="331"/>
      <c r="N36" s="331"/>
      <c r="O36" s="199">
        <f t="shared" si="0"/>
        <v>0</v>
      </c>
      <c r="P36" s="199">
        <f t="shared" si="1"/>
        <v>0</v>
      </c>
      <c r="Q36" s="285" t="s">
        <v>590</v>
      </c>
    </row>
    <row r="37" spans="1:17" ht="12.75">
      <c r="A37" s="278">
        <v>300</v>
      </c>
      <c r="B37" s="279">
        <v>100</v>
      </c>
      <c r="C37" s="282">
        <v>900</v>
      </c>
      <c r="D37" s="292">
        <v>450</v>
      </c>
      <c r="E37" s="290"/>
      <c r="F37" s="290"/>
      <c r="G37" s="293" t="s">
        <v>579</v>
      </c>
      <c r="H37" s="199">
        <v>0</v>
      </c>
      <c r="I37" s="199">
        <v>0</v>
      </c>
      <c r="J37" s="199">
        <v>0</v>
      </c>
      <c r="K37" s="199">
        <f t="shared" si="2"/>
        <v>0</v>
      </c>
      <c r="L37" s="331"/>
      <c r="M37" s="331"/>
      <c r="N37" s="331"/>
      <c r="O37" s="199">
        <f t="shared" si="0"/>
        <v>0</v>
      </c>
      <c r="P37" s="199">
        <f t="shared" si="1"/>
        <v>0</v>
      </c>
      <c r="Q37" s="285" t="s">
        <v>591</v>
      </c>
    </row>
    <row r="38" spans="1:17" ht="22.5">
      <c r="A38" s="278">
        <v>300</v>
      </c>
      <c r="B38" s="279">
        <v>100</v>
      </c>
      <c r="C38" s="282">
        <v>900</v>
      </c>
      <c r="D38" s="292">
        <v>500</v>
      </c>
      <c r="E38" s="290"/>
      <c r="F38" s="290"/>
      <c r="G38" s="291" t="s">
        <v>581</v>
      </c>
      <c r="H38" s="199">
        <v>0</v>
      </c>
      <c r="I38" s="199">
        <v>0</v>
      </c>
      <c r="J38" s="199">
        <v>0</v>
      </c>
      <c r="K38" s="199">
        <f t="shared" si="2"/>
        <v>0</v>
      </c>
      <c r="L38" s="331"/>
      <c r="M38" s="331"/>
      <c r="N38" s="331"/>
      <c r="O38" s="199">
        <f t="shared" si="0"/>
        <v>0</v>
      </c>
      <c r="P38" s="199">
        <f t="shared" si="1"/>
        <v>0</v>
      </c>
      <c r="Q38" s="285" t="s">
        <v>592</v>
      </c>
    </row>
    <row r="39" spans="1:17" ht="12.75">
      <c r="A39" s="288">
        <v>300</v>
      </c>
      <c r="B39" s="282">
        <v>100</v>
      </c>
      <c r="C39" s="282">
        <v>900</v>
      </c>
      <c r="D39" s="283">
        <v>900</v>
      </c>
      <c r="E39" s="283"/>
      <c r="F39" s="283"/>
      <c r="G39" s="293" t="s">
        <v>593</v>
      </c>
      <c r="H39" s="332">
        <v>140876</v>
      </c>
      <c r="I39" s="332">
        <v>0</v>
      </c>
      <c r="J39" s="332">
        <v>140876</v>
      </c>
      <c r="K39" s="332">
        <f t="shared" si="2"/>
        <v>0</v>
      </c>
      <c r="L39" s="333"/>
      <c r="M39" s="333"/>
      <c r="N39" s="333"/>
      <c r="O39" s="332">
        <f t="shared" si="0"/>
        <v>0</v>
      </c>
      <c r="P39" s="332">
        <f t="shared" si="1"/>
        <v>0</v>
      </c>
      <c r="Q39" s="285" t="s">
        <v>594</v>
      </c>
    </row>
    <row r="40" spans="1:17" ht="12.75">
      <c r="A40" s="278">
        <v>300</v>
      </c>
      <c r="B40" s="279">
        <v>200</v>
      </c>
      <c r="C40" s="282"/>
      <c r="D40" s="282"/>
      <c r="E40" s="283"/>
      <c r="F40" s="283"/>
      <c r="G40" s="294" t="s">
        <v>595</v>
      </c>
      <c r="H40" s="198">
        <v>0</v>
      </c>
      <c r="I40" s="198">
        <v>0</v>
      </c>
      <c r="J40" s="198">
        <v>0</v>
      </c>
      <c r="K40" s="198">
        <f t="shared" si="2"/>
        <v>0</v>
      </c>
      <c r="L40" s="328"/>
      <c r="M40" s="328"/>
      <c r="N40" s="328"/>
      <c r="O40" s="198">
        <f t="shared" si="0"/>
        <v>0</v>
      </c>
      <c r="P40" s="198">
        <f t="shared" si="1"/>
        <v>0</v>
      </c>
      <c r="Q40" s="285" t="s">
        <v>596</v>
      </c>
    </row>
    <row r="41" spans="1:17" ht="12.75">
      <c r="A41" s="278">
        <v>300</v>
      </c>
      <c r="B41" s="279">
        <v>200</v>
      </c>
      <c r="C41" s="283">
        <v>100</v>
      </c>
      <c r="D41" s="282"/>
      <c r="E41" s="282"/>
      <c r="F41" s="282"/>
      <c r="G41" s="284" t="s">
        <v>597</v>
      </c>
      <c r="H41" s="199">
        <v>4041</v>
      </c>
      <c r="I41" s="199">
        <v>0</v>
      </c>
      <c r="J41" s="199">
        <v>2980</v>
      </c>
      <c r="K41" s="199">
        <f t="shared" si="2"/>
        <v>0</v>
      </c>
      <c r="L41" s="331"/>
      <c r="M41" s="331"/>
      <c r="N41" s="331"/>
      <c r="O41" s="199">
        <f t="shared" si="0"/>
        <v>-1061</v>
      </c>
      <c r="P41" s="199">
        <f t="shared" si="1"/>
        <v>0</v>
      </c>
      <c r="Q41" s="285" t="s">
        <v>598</v>
      </c>
    </row>
    <row r="42" spans="1:17" ht="33.75">
      <c r="A42" s="278">
        <v>300</v>
      </c>
      <c r="B42" s="279">
        <v>200</v>
      </c>
      <c r="C42" s="283">
        <v>200</v>
      </c>
      <c r="D42" s="282"/>
      <c r="E42" s="282"/>
      <c r="F42" s="282"/>
      <c r="G42" s="289" t="s">
        <v>599</v>
      </c>
      <c r="H42" s="199">
        <v>57664</v>
      </c>
      <c r="I42" s="199">
        <v>10000</v>
      </c>
      <c r="J42" s="199">
        <v>1000</v>
      </c>
      <c r="K42" s="199">
        <f t="shared" si="2"/>
        <v>0</v>
      </c>
      <c r="L42" s="331"/>
      <c r="M42" s="331"/>
      <c r="N42" s="331"/>
      <c r="O42" s="199">
        <f t="shared" si="0"/>
        <v>-56664</v>
      </c>
      <c r="P42" s="199">
        <f t="shared" si="1"/>
        <v>-10000</v>
      </c>
      <c r="Q42" s="285" t="s">
        <v>600</v>
      </c>
    </row>
    <row r="43" spans="1:17" ht="22.5">
      <c r="A43" s="278">
        <v>300</v>
      </c>
      <c r="B43" s="279">
        <v>200</v>
      </c>
      <c r="C43" s="283">
        <v>300</v>
      </c>
      <c r="D43" s="282"/>
      <c r="E43" s="282"/>
      <c r="F43" s="282"/>
      <c r="G43" s="284" t="s">
        <v>601</v>
      </c>
      <c r="H43" s="199">
        <v>4600</v>
      </c>
      <c r="I43" s="199">
        <v>0</v>
      </c>
      <c r="J43" s="199">
        <v>3393</v>
      </c>
      <c r="K43" s="199">
        <f t="shared" si="2"/>
        <v>0</v>
      </c>
      <c r="L43" s="331"/>
      <c r="M43" s="331"/>
      <c r="N43" s="331"/>
      <c r="O43" s="199">
        <f t="shared" si="0"/>
        <v>-1207</v>
      </c>
      <c r="P43" s="199">
        <f t="shared" si="1"/>
        <v>0</v>
      </c>
      <c r="Q43" s="285" t="s">
        <v>602</v>
      </c>
    </row>
    <row r="44" spans="1:17" ht="22.5">
      <c r="A44" s="278">
        <v>300</v>
      </c>
      <c r="B44" s="279">
        <v>200</v>
      </c>
      <c r="C44" s="282">
        <v>400</v>
      </c>
      <c r="D44" s="282"/>
      <c r="E44" s="282"/>
      <c r="F44" s="282"/>
      <c r="G44" s="280" t="s">
        <v>603</v>
      </c>
      <c r="H44" s="198">
        <v>0</v>
      </c>
      <c r="I44" s="198">
        <v>0</v>
      </c>
      <c r="J44" s="198">
        <v>0</v>
      </c>
      <c r="K44" s="198">
        <f t="shared" si="2"/>
        <v>0</v>
      </c>
      <c r="L44" s="328"/>
      <c r="M44" s="328"/>
      <c r="N44" s="328"/>
      <c r="O44" s="198">
        <f t="shared" si="0"/>
        <v>0</v>
      </c>
      <c r="P44" s="198">
        <f t="shared" si="1"/>
        <v>0</v>
      </c>
      <c r="Q44" s="285" t="s">
        <v>604</v>
      </c>
    </row>
    <row r="45" spans="1:17" ht="12.75">
      <c r="A45" s="278">
        <v>300</v>
      </c>
      <c r="B45" s="279">
        <v>200</v>
      </c>
      <c r="C45" s="282">
        <v>400</v>
      </c>
      <c r="D45" s="292">
        <v>100</v>
      </c>
      <c r="E45" s="290"/>
      <c r="F45" s="290"/>
      <c r="G45" s="284" t="s">
        <v>605</v>
      </c>
      <c r="H45" s="199">
        <v>58840</v>
      </c>
      <c r="I45" s="199">
        <v>0</v>
      </c>
      <c r="J45" s="199">
        <v>43570</v>
      </c>
      <c r="K45" s="199">
        <f t="shared" si="2"/>
        <v>0</v>
      </c>
      <c r="L45" s="331"/>
      <c r="M45" s="331"/>
      <c r="N45" s="331"/>
      <c r="O45" s="199">
        <f t="shared" si="0"/>
        <v>-15270</v>
      </c>
      <c r="P45" s="199">
        <f t="shared" si="1"/>
        <v>0</v>
      </c>
      <c r="Q45" s="295"/>
    </row>
    <row r="46" spans="1:17" ht="22.5">
      <c r="A46" s="278">
        <v>300</v>
      </c>
      <c r="B46" s="279">
        <v>200</v>
      </c>
      <c r="C46" s="282">
        <v>400</v>
      </c>
      <c r="D46" s="292">
        <v>200</v>
      </c>
      <c r="E46" s="290"/>
      <c r="F46" s="290"/>
      <c r="G46" s="289" t="s">
        <v>606</v>
      </c>
      <c r="H46" s="199">
        <v>35074</v>
      </c>
      <c r="I46" s="199">
        <v>0</v>
      </c>
      <c r="J46" s="199">
        <v>19914</v>
      </c>
      <c r="K46" s="199">
        <f t="shared" si="2"/>
        <v>0</v>
      </c>
      <c r="L46" s="331"/>
      <c r="M46" s="331"/>
      <c r="N46" s="331"/>
      <c r="O46" s="199">
        <f t="shared" si="0"/>
        <v>-15160</v>
      </c>
      <c r="P46" s="199">
        <f t="shared" si="1"/>
        <v>0</v>
      </c>
      <c r="Q46" s="295"/>
    </row>
    <row r="47" spans="1:17" ht="22.5">
      <c r="A47" s="278">
        <v>300</v>
      </c>
      <c r="B47" s="279">
        <v>200</v>
      </c>
      <c r="C47" s="282">
        <v>400</v>
      </c>
      <c r="D47" s="292">
        <v>300</v>
      </c>
      <c r="E47" s="290"/>
      <c r="F47" s="290"/>
      <c r="G47" s="284" t="s">
        <v>607</v>
      </c>
      <c r="H47" s="199">
        <v>8388</v>
      </c>
      <c r="I47" s="199">
        <v>0</v>
      </c>
      <c r="J47" s="199">
        <v>5163</v>
      </c>
      <c r="K47" s="199">
        <f t="shared" si="2"/>
        <v>0</v>
      </c>
      <c r="L47" s="331"/>
      <c r="M47" s="331"/>
      <c r="N47" s="331"/>
      <c r="O47" s="199">
        <f t="shared" si="0"/>
        <v>-3225</v>
      </c>
      <c r="P47" s="199">
        <f t="shared" si="1"/>
        <v>0</v>
      </c>
      <c r="Q47" s="295"/>
    </row>
    <row r="48" spans="1:17" ht="12.75">
      <c r="A48" s="278">
        <v>300</v>
      </c>
      <c r="B48" s="279">
        <v>200</v>
      </c>
      <c r="C48" s="282">
        <v>500</v>
      </c>
      <c r="D48" s="282"/>
      <c r="E48" s="282"/>
      <c r="F48" s="282"/>
      <c r="G48" s="280" t="s">
        <v>608</v>
      </c>
      <c r="H48" s="198">
        <v>0</v>
      </c>
      <c r="I48" s="198">
        <v>0</v>
      </c>
      <c r="J48" s="198">
        <v>0</v>
      </c>
      <c r="K48" s="198">
        <f t="shared" si="2"/>
        <v>0</v>
      </c>
      <c r="L48" s="328"/>
      <c r="M48" s="328"/>
      <c r="N48" s="328"/>
      <c r="O48" s="198">
        <f t="shared" si="0"/>
        <v>0</v>
      </c>
      <c r="P48" s="198">
        <f t="shared" si="1"/>
        <v>0</v>
      </c>
      <c r="Q48" s="285" t="s">
        <v>609</v>
      </c>
    </row>
    <row r="49" spans="1:17" ht="22.5">
      <c r="A49" s="278">
        <v>300</v>
      </c>
      <c r="B49" s="279">
        <v>200</v>
      </c>
      <c r="C49" s="282">
        <v>500</v>
      </c>
      <c r="D49" s="292">
        <v>100</v>
      </c>
      <c r="E49" s="290"/>
      <c r="F49" s="290"/>
      <c r="G49" s="284" t="s">
        <v>610</v>
      </c>
      <c r="H49" s="199">
        <v>17000</v>
      </c>
      <c r="I49" s="199">
        <v>0</v>
      </c>
      <c r="J49" s="199">
        <v>12538</v>
      </c>
      <c r="K49" s="199">
        <f t="shared" si="2"/>
        <v>0</v>
      </c>
      <c r="L49" s="331"/>
      <c r="M49" s="331"/>
      <c r="N49" s="331"/>
      <c r="O49" s="199">
        <f t="shared" si="0"/>
        <v>-4462</v>
      </c>
      <c r="P49" s="199">
        <f t="shared" si="1"/>
        <v>0</v>
      </c>
      <c r="Q49" s="296"/>
    </row>
    <row r="50" spans="1:17" ht="22.5">
      <c r="A50" s="278">
        <v>300</v>
      </c>
      <c r="B50" s="279">
        <v>200</v>
      </c>
      <c r="C50" s="282">
        <v>500</v>
      </c>
      <c r="D50" s="292">
        <v>200</v>
      </c>
      <c r="E50" s="290"/>
      <c r="F50" s="290"/>
      <c r="G50" s="289" t="s">
        <v>611</v>
      </c>
      <c r="H50" s="199">
        <v>1500</v>
      </c>
      <c r="I50" s="199">
        <v>0</v>
      </c>
      <c r="J50" s="199">
        <v>1106</v>
      </c>
      <c r="K50" s="199">
        <f t="shared" si="2"/>
        <v>0</v>
      </c>
      <c r="L50" s="331"/>
      <c r="M50" s="331"/>
      <c r="N50" s="331"/>
      <c r="O50" s="199">
        <f t="shared" si="0"/>
        <v>-394</v>
      </c>
      <c r="P50" s="199">
        <f t="shared" si="1"/>
        <v>0</v>
      </c>
      <c r="Q50" s="296"/>
    </row>
    <row r="51" spans="1:17" ht="22.5">
      <c r="A51" s="278">
        <v>300</v>
      </c>
      <c r="B51" s="279">
        <v>200</v>
      </c>
      <c r="C51" s="283">
        <v>600</v>
      </c>
      <c r="D51" s="282"/>
      <c r="E51" s="282"/>
      <c r="F51" s="282"/>
      <c r="G51" s="284" t="s">
        <v>612</v>
      </c>
      <c r="H51" s="199">
        <v>56724</v>
      </c>
      <c r="I51" s="199">
        <v>5673</v>
      </c>
      <c r="J51" s="199">
        <v>65770</v>
      </c>
      <c r="K51" s="199">
        <f t="shared" si="2"/>
        <v>5673</v>
      </c>
      <c r="L51" s="331"/>
      <c r="M51" s="331"/>
      <c r="N51" s="331">
        <v>5673</v>
      </c>
      <c r="O51" s="199">
        <f t="shared" si="0"/>
        <v>9046</v>
      </c>
      <c r="P51" s="199">
        <f t="shared" si="1"/>
        <v>0</v>
      </c>
      <c r="Q51" s="285" t="s">
        <v>613</v>
      </c>
    </row>
    <row r="52" spans="1:17" ht="33.75">
      <c r="A52" s="278">
        <v>300</v>
      </c>
      <c r="B52" s="279">
        <v>200</v>
      </c>
      <c r="C52" s="282">
        <v>700</v>
      </c>
      <c r="D52" s="282"/>
      <c r="E52" s="282"/>
      <c r="F52" s="282"/>
      <c r="G52" s="280" t="s">
        <v>614</v>
      </c>
      <c r="H52" s="198">
        <v>0</v>
      </c>
      <c r="I52" s="198">
        <v>0</v>
      </c>
      <c r="J52" s="198">
        <v>0</v>
      </c>
      <c r="K52" s="198">
        <f t="shared" si="2"/>
        <v>0</v>
      </c>
      <c r="L52" s="328"/>
      <c r="M52" s="328"/>
      <c r="N52" s="328">
        <v>0</v>
      </c>
      <c r="O52" s="198">
        <f t="shared" si="0"/>
        <v>0</v>
      </c>
      <c r="P52" s="198">
        <f t="shared" si="1"/>
        <v>0</v>
      </c>
      <c r="Q52" s="285" t="s">
        <v>615</v>
      </c>
    </row>
    <row r="53" spans="1:17" ht="12.75">
      <c r="A53" s="278">
        <v>300</v>
      </c>
      <c r="B53" s="279">
        <v>200</v>
      </c>
      <c r="C53" s="282">
        <v>700</v>
      </c>
      <c r="D53" s="292">
        <v>100</v>
      </c>
      <c r="E53" s="290"/>
      <c r="F53" s="290"/>
      <c r="G53" s="289" t="s">
        <v>597</v>
      </c>
      <c r="H53" s="199">
        <v>8959</v>
      </c>
      <c r="I53" s="199">
        <v>0</v>
      </c>
      <c r="J53" s="199">
        <v>8959</v>
      </c>
      <c r="K53" s="199">
        <f t="shared" si="2"/>
        <v>0</v>
      </c>
      <c r="L53" s="331"/>
      <c r="M53" s="331"/>
      <c r="N53" s="331">
        <v>0</v>
      </c>
      <c r="O53" s="199">
        <f t="shared" si="0"/>
        <v>0</v>
      </c>
      <c r="P53" s="199">
        <f t="shared" si="1"/>
        <v>0</v>
      </c>
      <c r="Q53" s="285"/>
    </row>
    <row r="54" spans="1:17" ht="33.75">
      <c r="A54" s="278">
        <v>300</v>
      </c>
      <c r="B54" s="279">
        <v>200</v>
      </c>
      <c r="C54" s="282">
        <v>700</v>
      </c>
      <c r="D54" s="292">
        <v>200</v>
      </c>
      <c r="E54" s="290"/>
      <c r="F54" s="290"/>
      <c r="G54" s="289" t="s">
        <v>599</v>
      </c>
      <c r="H54" s="199">
        <v>212640</v>
      </c>
      <c r="I54" s="199">
        <v>133538</v>
      </c>
      <c r="J54" s="199">
        <v>212640</v>
      </c>
      <c r="K54" s="199">
        <f t="shared" si="2"/>
        <v>45003</v>
      </c>
      <c r="L54" s="331"/>
      <c r="M54" s="331"/>
      <c r="N54" s="331">
        <v>45003</v>
      </c>
      <c r="O54" s="199">
        <f t="shared" si="0"/>
        <v>0</v>
      </c>
      <c r="P54" s="199">
        <f t="shared" si="1"/>
        <v>-88535</v>
      </c>
      <c r="Q54" s="285"/>
    </row>
    <row r="55" spans="1:17" ht="22.5">
      <c r="A55" s="278">
        <v>300</v>
      </c>
      <c r="B55" s="279">
        <v>200</v>
      </c>
      <c r="C55" s="282">
        <v>700</v>
      </c>
      <c r="D55" s="292">
        <v>300</v>
      </c>
      <c r="E55" s="290"/>
      <c r="F55" s="290"/>
      <c r="G55" s="289" t="s">
        <v>601</v>
      </c>
      <c r="H55" s="199">
        <v>0</v>
      </c>
      <c r="I55" s="199">
        <v>0</v>
      </c>
      <c r="J55" s="199">
        <v>0</v>
      </c>
      <c r="K55" s="199">
        <f t="shared" si="2"/>
        <v>0</v>
      </c>
      <c r="L55" s="331"/>
      <c r="M55" s="331"/>
      <c r="N55" s="331"/>
      <c r="O55" s="199">
        <f t="shared" si="0"/>
        <v>0</v>
      </c>
      <c r="P55" s="199">
        <f t="shared" si="1"/>
        <v>0</v>
      </c>
      <c r="Q55" s="285"/>
    </row>
    <row r="56" spans="1:17" ht="22.5">
      <c r="A56" s="278">
        <v>300</v>
      </c>
      <c r="B56" s="279">
        <v>200</v>
      </c>
      <c r="C56" s="282">
        <v>700</v>
      </c>
      <c r="D56" s="292">
        <v>400</v>
      </c>
      <c r="E56" s="290"/>
      <c r="F56" s="290"/>
      <c r="G56" s="289" t="s">
        <v>603</v>
      </c>
      <c r="H56" s="199">
        <v>64926</v>
      </c>
      <c r="I56" s="199">
        <v>0</v>
      </c>
      <c r="J56" s="199">
        <v>64926</v>
      </c>
      <c r="K56" s="199">
        <f t="shared" si="2"/>
        <v>0</v>
      </c>
      <c r="L56" s="331"/>
      <c r="M56" s="331"/>
      <c r="N56" s="331"/>
      <c r="O56" s="199">
        <f t="shared" si="0"/>
        <v>0</v>
      </c>
      <c r="P56" s="199">
        <f t="shared" si="1"/>
        <v>0</v>
      </c>
      <c r="Q56" s="285"/>
    </row>
    <row r="57" spans="1:17" ht="22.5">
      <c r="A57" s="278">
        <v>300</v>
      </c>
      <c r="B57" s="279">
        <v>200</v>
      </c>
      <c r="C57" s="282">
        <v>700</v>
      </c>
      <c r="D57" s="292">
        <v>500</v>
      </c>
      <c r="E57" s="290"/>
      <c r="F57" s="290"/>
      <c r="G57" s="289" t="s">
        <v>608</v>
      </c>
      <c r="H57" s="199">
        <v>0</v>
      </c>
      <c r="I57" s="199">
        <v>0</v>
      </c>
      <c r="J57" s="199">
        <v>0</v>
      </c>
      <c r="K57" s="199">
        <f t="shared" si="2"/>
        <v>0</v>
      </c>
      <c r="L57" s="331"/>
      <c r="M57" s="331"/>
      <c r="N57" s="331"/>
      <c r="O57" s="199">
        <f t="shared" si="0"/>
        <v>0</v>
      </c>
      <c r="P57" s="199">
        <f t="shared" si="1"/>
        <v>0</v>
      </c>
      <c r="Q57" s="285"/>
    </row>
    <row r="58" spans="1:17" ht="45">
      <c r="A58" s="288">
        <v>300</v>
      </c>
      <c r="B58" s="282">
        <v>200</v>
      </c>
      <c r="C58" s="282">
        <v>700</v>
      </c>
      <c r="D58" s="283">
        <v>900</v>
      </c>
      <c r="E58" s="283"/>
      <c r="F58" s="283"/>
      <c r="G58" s="284" t="s">
        <v>616</v>
      </c>
      <c r="H58" s="199">
        <v>1193</v>
      </c>
      <c r="I58" s="199">
        <v>0</v>
      </c>
      <c r="J58" s="199">
        <v>1193</v>
      </c>
      <c r="K58" s="199">
        <f t="shared" si="2"/>
        <v>0</v>
      </c>
      <c r="L58" s="331"/>
      <c r="M58" s="331"/>
      <c r="N58" s="331"/>
      <c r="O58" s="199">
        <f t="shared" si="0"/>
        <v>0</v>
      </c>
      <c r="P58" s="199">
        <f t="shared" si="1"/>
        <v>0</v>
      </c>
      <c r="Q58" s="287"/>
    </row>
    <row r="59" spans="1:17" ht="12.75">
      <c r="A59" s="274">
        <v>305</v>
      </c>
      <c r="B59" s="275">
        <v>0</v>
      </c>
      <c r="C59" s="275">
        <v>0</v>
      </c>
      <c r="D59" s="275">
        <v>0</v>
      </c>
      <c r="E59" s="275">
        <v>0</v>
      </c>
      <c r="F59" s="275">
        <v>0</v>
      </c>
      <c r="G59" s="276" t="s">
        <v>617</v>
      </c>
      <c r="H59" s="198">
        <v>0</v>
      </c>
      <c r="I59" s="198">
        <v>0</v>
      </c>
      <c r="J59" s="198">
        <v>0</v>
      </c>
      <c r="K59" s="198">
        <f t="shared" si="2"/>
        <v>0</v>
      </c>
      <c r="L59" s="328"/>
      <c r="M59" s="328"/>
      <c r="N59" s="328"/>
      <c r="O59" s="198">
        <f t="shared" si="0"/>
        <v>0</v>
      </c>
      <c r="P59" s="198">
        <f t="shared" si="1"/>
        <v>0</v>
      </c>
      <c r="Q59" s="297" t="s">
        <v>618</v>
      </c>
    </row>
    <row r="60" spans="1:17" ht="12.75">
      <c r="A60" s="288">
        <v>305</v>
      </c>
      <c r="B60" s="282">
        <v>100</v>
      </c>
      <c r="C60" s="282"/>
      <c r="D60" s="282"/>
      <c r="E60" s="282"/>
      <c r="F60" s="282"/>
      <c r="G60" s="280" t="s">
        <v>619</v>
      </c>
      <c r="H60" s="198">
        <v>0</v>
      </c>
      <c r="I60" s="198">
        <v>0</v>
      </c>
      <c r="J60" s="198">
        <v>0</v>
      </c>
      <c r="K60" s="198">
        <f t="shared" si="2"/>
        <v>0</v>
      </c>
      <c r="L60" s="328"/>
      <c r="M60" s="328"/>
      <c r="N60" s="328"/>
      <c r="O60" s="198">
        <f t="shared" si="0"/>
        <v>0</v>
      </c>
      <c r="P60" s="198">
        <f t="shared" si="1"/>
        <v>0</v>
      </c>
      <c r="Q60" s="285" t="s">
        <v>620</v>
      </c>
    </row>
    <row r="61" spans="1:17" ht="22.5">
      <c r="A61" s="288">
        <v>305</v>
      </c>
      <c r="B61" s="282">
        <v>100</v>
      </c>
      <c r="C61" s="282">
        <v>50</v>
      </c>
      <c r="D61" s="282"/>
      <c r="E61" s="282"/>
      <c r="F61" s="282"/>
      <c r="G61" s="280" t="s">
        <v>621</v>
      </c>
      <c r="H61" s="198">
        <v>0</v>
      </c>
      <c r="I61" s="198">
        <v>0</v>
      </c>
      <c r="J61" s="198">
        <v>0</v>
      </c>
      <c r="K61" s="198">
        <f t="shared" si="2"/>
        <v>0</v>
      </c>
      <c r="L61" s="328"/>
      <c r="M61" s="328"/>
      <c r="N61" s="328"/>
      <c r="O61" s="198">
        <f t="shared" si="0"/>
        <v>0</v>
      </c>
      <c r="P61" s="198">
        <f t="shared" si="1"/>
        <v>0</v>
      </c>
      <c r="Q61" s="285" t="s">
        <v>622</v>
      </c>
    </row>
    <row r="62" spans="1:17" ht="12.75">
      <c r="A62" s="288">
        <v>305</v>
      </c>
      <c r="B62" s="282">
        <v>100</v>
      </c>
      <c r="C62" s="282">
        <v>50</v>
      </c>
      <c r="D62" s="282">
        <v>100</v>
      </c>
      <c r="E62" s="282"/>
      <c r="F62" s="282"/>
      <c r="G62" s="298" t="s">
        <v>623</v>
      </c>
      <c r="H62" s="198">
        <v>0</v>
      </c>
      <c r="I62" s="198">
        <v>0</v>
      </c>
      <c r="J62" s="198">
        <v>0</v>
      </c>
      <c r="K62" s="198">
        <f t="shared" si="2"/>
        <v>0</v>
      </c>
      <c r="L62" s="328"/>
      <c r="M62" s="328"/>
      <c r="N62" s="328"/>
      <c r="O62" s="198">
        <f t="shared" si="0"/>
        <v>0</v>
      </c>
      <c r="P62" s="198">
        <f t="shared" si="1"/>
        <v>0</v>
      </c>
      <c r="Q62" s="285" t="s">
        <v>624</v>
      </c>
    </row>
    <row r="63" spans="1:17" ht="12.75">
      <c r="A63" s="288">
        <v>305</v>
      </c>
      <c r="B63" s="282">
        <v>100</v>
      </c>
      <c r="C63" s="282">
        <v>50</v>
      </c>
      <c r="D63" s="282">
        <v>100</v>
      </c>
      <c r="E63" s="282">
        <v>10</v>
      </c>
      <c r="F63" s="282"/>
      <c r="G63" s="280" t="s">
        <v>625</v>
      </c>
      <c r="H63" s="198">
        <v>0</v>
      </c>
      <c r="I63" s="198">
        <v>0</v>
      </c>
      <c r="J63" s="198">
        <v>0</v>
      </c>
      <c r="K63" s="198">
        <f t="shared" si="2"/>
        <v>0</v>
      </c>
      <c r="L63" s="328"/>
      <c r="M63" s="328"/>
      <c r="N63" s="328"/>
      <c r="O63" s="198">
        <f t="shared" si="0"/>
        <v>0</v>
      </c>
      <c r="P63" s="198">
        <f t="shared" si="1"/>
        <v>0</v>
      </c>
      <c r="Q63" s="285" t="s">
        <v>626</v>
      </c>
    </row>
    <row r="64" spans="1:17" ht="12.75">
      <c r="A64" s="288">
        <v>305</v>
      </c>
      <c r="B64" s="282">
        <v>100</v>
      </c>
      <c r="C64" s="282">
        <v>50</v>
      </c>
      <c r="D64" s="282">
        <v>100</v>
      </c>
      <c r="E64" s="282">
        <v>10</v>
      </c>
      <c r="F64" s="283">
        <v>5</v>
      </c>
      <c r="G64" s="289" t="s">
        <v>627</v>
      </c>
      <c r="H64" s="199">
        <v>0</v>
      </c>
      <c r="I64" s="199">
        <v>0</v>
      </c>
      <c r="J64" s="199">
        <v>0</v>
      </c>
      <c r="K64" s="199">
        <f t="shared" si="2"/>
        <v>0</v>
      </c>
      <c r="L64" s="331"/>
      <c r="M64" s="331"/>
      <c r="N64" s="331"/>
      <c r="O64" s="199">
        <f t="shared" si="0"/>
        <v>0</v>
      </c>
      <c r="P64" s="199">
        <f t="shared" si="1"/>
        <v>0</v>
      </c>
      <c r="Q64" s="285"/>
    </row>
    <row r="65" spans="1:17" ht="22.5">
      <c r="A65" s="288">
        <v>305</v>
      </c>
      <c r="B65" s="282">
        <v>100</v>
      </c>
      <c r="C65" s="282">
        <v>50</v>
      </c>
      <c r="D65" s="282">
        <v>100</v>
      </c>
      <c r="E65" s="282">
        <v>10</v>
      </c>
      <c r="F65" s="283">
        <v>10</v>
      </c>
      <c r="G65" s="289" t="s">
        <v>628</v>
      </c>
      <c r="H65" s="199">
        <v>0</v>
      </c>
      <c r="I65" s="199">
        <v>0</v>
      </c>
      <c r="J65" s="199">
        <v>0</v>
      </c>
      <c r="K65" s="199">
        <f t="shared" si="2"/>
        <v>0</v>
      </c>
      <c r="L65" s="331"/>
      <c r="M65" s="331"/>
      <c r="N65" s="331"/>
      <c r="O65" s="199">
        <f t="shared" si="0"/>
        <v>0</v>
      </c>
      <c r="P65" s="199">
        <f t="shared" si="1"/>
        <v>0</v>
      </c>
      <c r="Q65" s="285"/>
    </row>
    <row r="66" spans="1:17" ht="22.5">
      <c r="A66" s="288">
        <v>305</v>
      </c>
      <c r="B66" s="282">
        <v>100</v>
      </c>
      <c r="C66" s="282">
        <v>50</v>
      </c>
      <c r="D66" s="282">
        <v>100</v>
      </c>
      <c r="E66" s="282">
        <v>10</v>
      </c>
      <c r="F66" s="283">
        <v>15</v>
      </c>
      <c r="G66" s="289" t="s">
        <v>629</v>
      </c>
      <c r="H66" s="199">
        <v>0</v>
      </c>
      <c r="I66" s="199">
        <v>0</v>
      </c>
      <c r="J66" s="199">
        <v>0</v>
      </c>
      <c r="K66" s="199">
        <f t="shared" si="2"/>
        <v>0</v>
      </c>
      <c r="L66" s="331"/>
      <c r="M66" s="331"/>
      <c r="N66" s="331"/>
      <c r="O66" s="199">
        <f t="shared" si="0"/>
        <v>0</v>
      </c>
      <c r="P66" s="199">
        <f t="shared" si="1"/>
        <v>0</v>
      </c>
      <c r="Q66" s="285"/>
    </row>
    <row r="67" spans="1:17" ht="22.5">
      <c r="A67" s="288">
        <v>305</v>
      </c>
      <c r="B67" s="282">
        <v>100</v>
      </c>
      <c r="C67" s="282">
        <v>50</v>
      </c>
      <c r="D67" s="282">
        <v>100</v>
      </c>
      <c r="E67" s="282">
        <v>10</v>
      </c>
      <c r="F67" s="283">
        <v>20</v>
      </c>
      <c r="G67" s="289" t="s">
        <v>630</v>
      </c>
      <c r="H67" s="200">
        <v>0</v>
      </c>
      <c r="I67" s="200">
        <v>0</v>
      </c>
      <c r="J67" s="200">
        <v>0</v>
      </c>
      <c r="K67" s="200">
        <f t="shared" si="2"/>
        <v>0</v>
      </c>
      <c r="L67" s="334"/>
      <c r="M67" s="334"/>
      <c r="N67" s="334"/>
      <c r="O67" s="200">
        <f t="shared" si="0"/>
        <v>0</v>
      </c>
      <c r="P67" s="200">
        <f t="shared" si="1"/>
        <v>0</v>
      </c>
      <c r="Q67" s="285"/>
    </row>
    <row r="68" spans="1:17" ht="22.5">
      <c r="A68" s="288">
        <v>305</v>
      </c>
      <c r="B68" s="282">
        <v>100</v>
      </c>
      <c r="C68" s="282">
        <v>50</v>
      </c>
      <c r="D68" s="282">
        <v>100</v>
      </c>
      <c r="E68" s="282">
        <v>10</v>
      </c>
      <c r="F68" s="283">
        <v>25</v>
      </c>
      <c r="G68" s="289" t="s">
        <v>631</v>
      </c>
      <c r="H68" s="200">
        <v>0</v>
      </c>
      <c r="I68" s="200">
        <v>0</v>
      </c>
      <c r="J68" s="200">
        <v>0</v>
      </c>
      <c r="K68" s="200">
        <f t="shared" si="2"/>
        <v>0</v>
      </c>
      <c r="L68" s="334"/>
      <c r="M68" s="334"/>
      <c r="N68" s="334"/>
      <c r="O68" s="200">
        <f t="shared" si="0"/>
        <v>0</v>
      </c>
      <c r="P68" s="200">
        <f t="shared" si="1"/>
        <v>0</v>
      </c>
      <c r="Q68" s="285"/>
    </row>
    <row r="69" spans="1:17" ht="22.5">
      <c r="A69" s="288">
        <v>305</v>
      </c>
      <c r="B69" s="282">
        <v>100</v>
      </c>
      <c r="C69" s="282">
        <v>50</v>
      </c>
      <c r="D69" s="282">
        <v>100</v>
      </c>
      <c r="E69" s="282">
        <v>10</v>
      </c>
      <c r="F69" s="283">
        <v>30</v>
      </c>
      <c r="G69" s="289" t="s">
        <v>632</v>
      </c>
      <c r="H69" s="200">
        <v>0</v>
      </c>
      <c r="I69" s="200">
        <v>0</v>
      </c>
      <c r="J69" s="200">
        <v>0</v>
      </c>
      <c r="K69" s="200">
        <f t="shared" si="2"/>
        <v>0</v>
      </c>
      <c r="L69" s="334"/>
      <c r="M69" s="334"/>
      <c r="N69" s="334"/>
      <c r="O69" s="200">
        <f t="shared" si="0"/>
        <v>0</v>
      </c>
      <c r="P69" s="200">
        <f t="shared" si="1"/>
        <v>0</v>
      </c>
      <c r="Q69" s="285"/>
    </row>
    <row r="70" spans="1:17" ht="22.5">
      <c r="A70" s="288">
        <v>305</v>
      </c>
      <c r="B70" s="282">
        <v>100</v>
      </c>
      <c r="C70" s="282">
        <v>50</v>
      </c>
      <c r="D70" s="282">
        <v>100</v>
      </c>
      <c r="E70" s="282">
        <v>10</v>
      </c>
      <c r="F70" s="283">
        <v>35</v>
      </c>
      <c r="G70" s="289" t="s">
        <v>633</v>
      </c>
      <c r="H70" s="200">
        <v>0</v>
      </c>
      <c r="I70" s="200">
        <v>0</v>
      </c>
      <c r="J70" s="200">
        <v>0</v>
      </c>
      <c r="K70" s="200">
        <f t="shared" si="2"/>
        <v>0</v>
      </c>
      <c r="L70" s="334"/>
      <c r="M70" s="334"/>
      <c r="N70" s="334"/>
      <c r="O70" s="200">
        <f t="shared" ref="O70:O133" si="3">+J70-H70</f>
        <v>0</v>
      </c>
      <c r="P70" s="200">
        <f t="shared" ref="P70:P133" si="4">+K70-I70</f>
        <v>0</v>
      </c>
      <c r="Q70" s="285"/>
    </row>
    <row r="71" spans="1:17" ht="12.75">
      <c r="A71" s="288">
        <v>305</v>
      </c>
      <c r="B71" s="282">
        <v>100</v>
      </c>
      <c r="C71" s="282">
        <v>50</v>
      </c>
      <c r="D71" s="282">
        <v>100</v>
      </c>
      <c r="E71" s="282">
        <v>10</v>
      </c>
      <c r="F71" s="283">
        <v>40</v>
      </c>
      <c r="G71" s="289" t="s">
        <v>634</v>
      </c>
      <c r="H71" s="200">
        <v>0</v>
      </c>
      <c r="I71" s="200">
        <v>0</v>
      </c>
      <c r="J71" s="200">
        <v>0</v>
      </c>
      <c r="K71" s="200">
        <f t="shared" ref="K71:K134" si="5">SUM(L71:N71)</f>
        <v>0</v>
      </c>
      <c r="L71" s="334"/>
      <c r="M71" s="334"/>
      <c r="N71" s="334"/>
      <c r="O71" s="200">
        <f t="shared" si="3"/>
        <v>0</v>
      </c>
      <c r="P71" s="200">
        <f t="shared" si="4"/>
        <v>0</v>
      </c>
      <c r="Q71" s="285"/>
    </row>
    <row r="72" spans="1:17" ht="12.75">
      <c r="A72" s="288">
        <v>305</v>
      </c>
      <c r="B72" s="282">
        <v>100</v>
      </c>
      <c r="C72" s="282">
        <v>50</v>
      </c>
      <c r="D72" s="282">
        <v>100</v>
      </c>
      <c r="E72" s="282">
        <v>10</v>
      </c>
      <c r="F72" s="283">
        <v>45</v>
      </c>
      <c r="G72" s="289" t="s">
        <v>635</v>
      </c>
      <c r="H72" s="200">
        <v>0</v>
      </c>
      <c r="I72" s="200">
        <v>0</v>
      </c>
      <c r="J72" s="200">
        <v>0</v>
      </c>
      <c r="K72" s="200">
        <f t="shared" si="5"/>
        <v>0</v>
      </c>
      <c r="L72" s="334"/>
      <c r="M72" s="334"/>
      <c r="N72" s="334"/>
      <c r="O72" s="200">
        <f t="shared" si="3"/>
        <v>0</v>
      </c>
      <c r="P72" s="200">
        <f t="shared" si="4"/>
        <v>0</v>
      </c>
      <c r="Q72" s="285"/>
    </row>
    <row r="73" spans="1:17" ht="12.75">
      <c r="A73" s="288">
        <v>305</v>
      </c>
      <c r="B73" s="282">
        <v>100</v>
      </c>
      <c r="C73" s="282">
        <v>50</v>
      </c>
      <c r="D73" s="282">
        <v>100</v>
      </c>
      <c r="E73" s="282">
        <v>10</v>
      </c>
      <c r="F73" s="283">
        <v>50</v>
      </c>
      <c r="G73" s="289" t="s">
        <v>636</v>
      </c>
      <c r="H73" s="200">
        <v>0</v>
      </c>
      <c r="I73" s="200">
        <v>0</v>
      </c>
      <c r="J73" s="200">
        <v>0</v>
      </c>
      <c r="K73" s="200">
        <f t="shared" si="5"/>
        <v>0</v>
      </c>
      <c r="L73" s="334"/>
      <c r="M73" s="334"/>
      <c r="N73" s="334"/>
      <c r="O73" s="200">
        <f t="shared" si="3"/>
        <v>0</v>
      </c>
      <c r="P73" s="200">
        <f t="shared" si="4"/>
        <v>0</v>
      </c>
      <c r="Q73" s="285"/>
    </row>
    <row r="74" spans="1:17" ht="12.75">
      <c r="A74" s="288">
        <v>305</v>
      </c>
      <c r="B74" s="282">
        <v>100</v>
      </c>
      <c r="C74" s="282">
        <v>50</v>
      </c>
      <c r="D74" s="282">
        <v>100</v>
      </c>
      <c r="E74" s="282">
        <v>10</v>
      </c>
      <c r="F74" s="283">
        <v>55</v>
      </c>
      <c r="G74" s="289" t="s">
        <v>637</v>
      </c>
      <c r="H74" s="200">
        <v>0</v>
      </c>
      <c r="I74" s="200">
        <v>0</v>
      </c>
      <c r="J74" s="200">
        <v>0</v>
      </c>
      <c r="K74" s="200">
        <f t="shared" si="5"/>
        <v>0</v>
      </c>
      <c r="L74" s="334"/>
      <c r="M74" s="334"/>
      <c r="N74" s="334"/>
      <c r="O74" s="200">
        <f t="shared" si="3"/>
        <v>0</v>
      </c>
      <c r="P74" s="200">
        <f t="shared" si="4"/>
        <v>0</v>
      </c>
      <c r="Q74" s="285"/>
    </row>
    <row r="75" spans="1:17" ht="12.75">
      <c r="A75" s="288">
        <v>305</v>
      </c>
      <c r="B75" s="282">
        <v>100</v>
      </c>
      <c r="C75" s="282">
        <v>50</v>
      </c>
      <c r="D75" s="282">
        <v>100</v>
      </c>
      <c r="E75" s="279">
        <v>20</v>
      </c>
      <c r="F75" s="279"/>
      <c r="G75" s="294" t="s">
        <v>638</v>
      </c>
      <c r="H75" s="198">
        <v>0</v>
      </c>
      <c r="I75" s="198">
        <v>0</v>
      </c>
      <c r="J75" s="198">
        <v>0</v>
      </c>
      <c r="K75" s="198">
        <f t="shared" si="5"/>
        <v>0</v>
      </c>
      <c r="L75" s="328"/>
      <c r="M75" s="328"/>
      <c r="N75" s="328"/>
      <c r="O75" s="198">
        <f t="shared" si="3"/>
        <v>0</v>
      </c>
      <c r="P75" s="198">
        <f t="shared" si="4"/>
        <v>0</v>
      </c>
      <c r="Q75" s="285" t="s">
        <v>639</v>
      </c>
    </row>
    <row r="76" spans="1:17" ht="12.75">
      <c r="A76" s="288">
        <v>305</v>
      </c>
      <c r="B76" s="282">
        <v>100</v>
      </c>
      <c r="C76" s="282">
        <v>50</v>
      </c>
      <c r="D76" s="282">
        <v>100</v>
      </c>
      <c r="E76" s="279">
        <v>20</v>
      </c>
      <c r="F76" s="283">
        <v>5</v>
      </c>
      <c r="G76" s="289" t="s">
        <v>627</v>
      </c>
      <c r="H76" s="199">
        <v>0</v>
      </c>
      <c r="I76" s="199">
        <v>0</v>
      </c>
      <c r="J76" s="199">
        <v>0</v>
      </c>
      <c r="K76" s="199">
        <f t="shared" si="5"/>
        <v>0</v>
      </c>
      <c r="L76" s="331"/>
      <c r="M76" s="331"/>
      <c r="N76" s="331"/>
      <c r="O76" s="199">
        <f t="shared" si="3"/>
        <v>0</v>
      </c>
      <c r="P76" s="199">
        <f t="shared" si="4"/>
        <v>0</v>
      </c>
      <c r="Q76" s="285"/>
    </row>
    <row r="77" spans="1:17" ht="22.5">
      <c r="A77" s="288">
        <v>305</v>
      </c>
      <c r="B77" s="282">
        <v>100</v>
      </c>
      <c r="C77" s="282">
        <v>50</v>
      </c>
      <c r="D77" s="282">
        <v>100</v>
      </c>
      <c r="E77" s="279">
        <v>20</v>
      </c>
      <c r="F77" s="283">
        <v>10</v>
      </c>
      <c r="G77" s="289" t="s">
        <v>628</v>
      </c>
      <c r="H77" s="199">
        <v>0</v>
      </c>
      <c r="I77" s="199">
        <v>0</v>
      </c>
      <c r="J77" s="199">
        <v>0</v>
      </c>
      <c r="K77" s="199">
        <f t="shared" si="5"/>
        <v>0</v>
      </c>
      <c r="L77" s="331"/>
      <c r="M77" s="331"/>
      <c r="N77" s="331"/>
      <c r="O77" s="199">
        <f t="shared" si="3"/>
        <v>0</v>
      </c>
      <c r="P77" s="199">
        <f t="shared" si="4"/>
        <v>0</v>
      </c>
      <c r="Q77" s="285"/>
    </row>
    <row r="78" spans="1:17" ht="22.5">
      <c r="A78" s="288">
        <v>305</v>
      </c>
      <c r="B78" s="282">
        <v>100</v>
      </c>
      <c r="C78" s="282">
        <v>50</v>
      </c>
      <c r="D78" s="282">
        <v>100</v>
      </c>
      <c r="E78" s="279">
        <v>20</v>
      </c>
      <c r="F78" s="283">
        <v>15</v>
      </c>
      <c r="G78" s="289" t="s">
        <v>629</v>
      </c>
      <c r="H78" s="199">
        <v>0</v>
      </c>
      <c r="I78" s="199">
        <v>0</v>
      </c>
      <c r="J78" s="199">
        <v>0</v>
      </c>
      <c r="K78" s="199">
        <f t="shared" si="5"/>
        <v>0</v>
      </c>
      <c r="L78" s="331"/>
      <c r="M78" s="331"/>
      <c r="N78" s="331"/>
      <c r="O78" s="199">
        <f t="shared" si="3"/>
        <v>0</v>
      </c>
      <c r="P78" s="199">
        <f t="shared" si="4"/>
        <v>0</v>
      </c>
      <c r="Q78" s="285"/>
    </row>
    <row r="79" spans="1:17" ht="22.5">
      <c r="A79" s="288">
        <v>305</v>
      </c>
      <c r="B79" s="282">
        <v>100</v>
      </c>
      <c r="C79" s="282">
        <v>50</v>
      </c>
      <c r="D79" s="282">
        <v>100</v>
      </c>
      <c r="E79" s="279">
        <v>20</v>
      </c>
      <c r="F79" s="283">
        <v>20</v>
      </c>
      <c r="G79" s="289" t="s">
        <v>630</v>
      </c>
      <c r="H79" s="200">
        <v>0</v>
      </c>
      <c r="I79" s="200">
        <v>0</v>
      </c>
      <c r="J79" s="200">
        <v>0</v>
      </c>
      <c r="K79" s="200">
        <f t="shared" si="5"/>
        <v>0</v>
      </c>
      <c r="L79" s="334"/>
      <c r="M79" s="334"/>
      <c r="N79" s="334"/>
      <c r="O79" s="200">
        <f t="shared" si="3"/>
        <v>0</v>
      </c>
      <c r="P79" s="200">
        <f t="shared" si="4"/>
        <v>0</v>
      </c>
      <c r="Q79" s="285"/>
    </row>
    <row r="80" spans="1:17" ht="22.5">
      <c r="A80" s="288">
        <v>305</v>
      </c>
      <c r="B80" s="282">
        <v>100</v>
      </c>
      <c r="C80" s="282">
        <v>50</v>
      </c>
      <c r="D80" s="282">
        <v>100</v>
      </c>
      <c r="E80" s="279">
        <v>20</v>
      </c>
      <c r="F80" s="283">
        <v>25</v>
      </c>
      <c r="G80" s="289" t="s">
        <v>631</v>
      </c>
      <c r="H80" s="200">
        <v>0</v>
      </c>
      <c r="I80" s="200">
        <v>0</v>
      </c>
      <c r="J80" s="200">
        <v>0</v>
      </c>
      <c r="K80" s="200">
        <f t="shared" si="5"/>
        <v>0</v>
      </c>
      <c r="L80" s="334"/>
      <c r="M80" s="334"/>
      <c r="N80" s="334"/>
      <c r="O80" s="200">
        <f t="shared" si="3"/>
        <v>0</v>
      </c>
      <c r="P80" s="200">
        <f t="shared" si="4"/>
        <v>0</v>
      </c>
      <c r="Q80" s="285"/>
    </row>
    <row r="81" spans="1:17" ht="22.5">
      <c r="A81" s="288">
        <v>305</v>
      </c>
      <c r="B81" s="282">
        <v>100</v>
      </c>
      <c r="C81" s="282">
        <v>50</v>
      </c>
      <c r="D81" s="282">
        <v>100</v>
      </c>
      <c r="E81" s="279">
        <v>20</v>
      </c>
      <c r="F81" s="283">
        <v>30</v>
      </c>
      <c r="G81" s="289" t="s">
        <v>632</v>
      </c>
      <c r="H81" s="199">
        <v>0</v>
      </c>
      <c r="I81" s="199">
        <v>0</v>
      </c>
      <c r="J81" s="199">
        <v>0</v>
      </c>
      <c r="K81" s="199">
        <f t="shared" si="5"/>
        <v>0</v>
      </c>
      <c r="L81" s="331"/>
      <c r="M81" s="331"/>
      <c r="N81" s="331"/>
      <c r="O81" s="199">
        <f t="shared" si="3"/>
        <v>0</v>
      </c>
      <c r="P81" s="199">
        <f t="shared" si="4"/>
        <v>0</v>
      </c>
      <c r="Q81" s="285"/>
    </row>
    <row r="82" spans="1:17" ht="22.5">
      <c r="A82" s="288">
        <v>305</v>
      </c>
      <c r="B82" s="282">
        <v>100</v>
      </c>
      <c r="C82" s="282">
        <v>50</v>
      </c>
      <c r="D82" s="282">
        <v>100</v>
      </c>
      <c r="E82" s="279">
        <v>20</v>
      </c>
      <c r="F82" s="283">
        <v>35</v>
      </c>
      <c r="G82" s="289" t="s">
        <v>633</v>
      </c>
      <c r="H82" s="199">
        <v>0</v>
      </c>
      <c r="I82" s="199">
        <v>0</v>
      </c>
      <c r="J82" s="199">
        <v>0</v>
      </c>
      <c r="K82" s="199">
        <f t="shared" si="5"/>
        <v>0</v>
      </c>
      <c r="L82" s="331"/>
      <c r="M82" s="331"/>
      <c r="N82" s="331"/>
      <c r="O82" s="199">
        <f t="shared" si="3"/>
        <v>0</v>
      </c>
      <c r="P82" s="199">
        <f t="shared" si="4"/>
        <v>0</v>
      </c>
      <c r="Q82" s="285"/>
    </row>
    <row r="83" spans="1:17" ht="12.75">
      <c r="A83" s="288">
        <v>305</v>
      </c>
      <c r="B83" s="282">
        <v>100</v>
      </c>
      <c r="C83" s="282">
        <v>50</v>
      </c>
      <c r="D83" s="282">
        <v>100</v>
      </c>
      <c r="E83" s="279">
        <v>20</v>
      </c>
      <c r="F83" s="283">
        <v>40</v>
      </c>
      <c r="G83" s="289" t="s">
        <v>634</v>
      </c>
      <c r="H83" s="199">
        <v>0</v>
      </c>
      <c r="I83" s="199">
        <v>0</v>
      </c>
      <c r="J83" s="199">
        <v>0</v>
      </c>
      <c r="K83" s="199">
        <f t="shared" si="5"/>
        <v>0</v>
      </c>
      <c r="L83" s="331"/>
      <c r="M83" s="331"/>
      <c r="N83" s="331"/>
      <c r="O83" s="199">
        <f t="shared" si="3"/>
        <v>0</v>
      </c>
      <c r="P83" s="199">
        <f t="shared" si="4"/>
        <v>0</v>
      </c>
      <c r="Q83" s="285"/>
    </row>
    <row r="84" spans="1:17" ht="12.75">
      <c r="A84" s="288">
        <v>305</v>
      </c>
      <c r="B84" s="282">
        <v>100</v>
      </c>
      <c r="C84" s="282">
        <v>50</v>
      </c>
      <c r="D84" s="282">
        <v>100</v>
      </c>
      <c r="E84" s="279">
        <v>20</v>
      </c>
      <c r="F84" s="283">
        <v>45</v>
      </c>
      <c r="G84" s="289" t="s">
        <v>635</v>
      </c>
      <c r="H84" s="200">
        <v>0</v>
      </c>
      <c r="I84" s="200">
        <v>0</v>
      </c>
      <c r="J84" s="200">
        <v>0</v>
      </c>
      <c r="K84" s="200">
        <f t="shared" si="5"/>
        <v>0</v>
      </c>
      <c r="L84" s="334"/>
      <c r="M84" s="334"/>
      <c r="N84" s="334"/>
      <c r="O84" s="200">
        <f t="shared" si="3"/>
        <v>0</v>
      </c>
      <c r="P84" s="200">
        <f t="shared" si="4"/>
        <v>0</v>
      </c>
      <c r="Q84" s="285"/>
    </row>
    <row r="85" spans="1:17" ht="12.75">
      <c r="A85" s="288">
        <v>305</v>
      </c>
      <c r="B85" s="282">
        <v>100</v>
      </c>
      <c r="C85" s="282">
        <v>50</v>
      </c>
      <c r="D85" s="282">
        <v>100</v>
      </c>
      <c r="E85" s="279">
        <v>20</v>
      </c>
      <c r="F85" s="283">
        <v>50</v>
      </c>
      <c r="G85" s="289" t="s">
        <v>636</v>
      </c>
      <c r="H85" s="200">
        <v>0</v>
      </c>
      <c r="I85" s="200">
        <v>0</v>
      </c>
      <c r="J85" s="200">
        <v>0</v>
      </c>
      <c r="K85" s="200">
        <f t="shared" si="5"/>
        <v>0</v>
      </c>
      <c r="L85" s="334"/>
      <c r="M85" s="334"/>
      <c r="N85" s="334"/>
      <c r="O85" s="200">
        <f t="shared" si="3"/>
        <v>0</v>
      </c>
      <c r="P85" s="200">
        <f t="shared" si="4"/>
        <v>0</v>
      </c>
      <c r="Q85" s="285"/>
    </row>
    <row r="86" spans="1:17" ht="12.75">
      <c r="A86" s="288">
        <v>305</v>
      </c>
      <c r="B86" s="282">
        <v>100</v>
      </c>
      <c r="C86" s="282">
        <v>50</v>
      </c>
      <c r="D86" s="282">
        <v>100</v>
      </c>
      <c r="E86" s="279">
        <v>20</v>
      </c>
      <c r="F86" s="283">
        <v>55</v>
      </c>
      <c r="G86" s="289" t="s">
        <v>637</v>
      </c>
      <c r="H86" s="199">
        <v>0</v>
      </c>
      <c r="I86" s="199">
        <v>0</v>
      </c>
      <c r="J86" s="199">
        <v>0</v>
      </c>
      <c r="K86" s="199">
        <f t="shared" si="5"/>
        <v>0</v>
      </c>
      <c r="L86" s="331"/>
      <c r="M86" s="331"/>
      <c r="N86" s="331"/>
      <c r="O86" s="199">
        <f t="shared" si="3"/>
        <v>0</v>
      </c>
      <c r="P86" s="199">
        <f t="shared" si="4"/>
        <v>0</v>
      </c>
      <c r="Q86" s="285"/>
    </row>
    <row r="87" spans="1:17" ht="22.5">
      <c r="A87" s="288">
        <v>305</v>
      </c>
      <c r="B87" s="282">
        <v>100</v>
      </c>
      <c r="C87" s="282">
        <v>50</v>
      </c>
      <c r="D87" s="282">
        <v>100</v>
      </c>
      <c r="E87" s="282">
        <v>30</v>
      </c>
      <c r="F87" s="282"/>
      <c r="G87" s="280" t="s">
        <v>640</v>
      </c>
      <c r="H87" s="198">
        <v>0</v>
      </c>
      <c r="I87" s="198">
        <v>0</v>
      </c>
      <c r="J87" s="198">
        <v>0</v>
      </c>
      <c r="K87" s="198">
        <f t="shared" si="5"/>
        <v>0</v>
      </c>
      <c r="L87" s="328"/>
      <c r="M87" s="328"/>
      <c r="N87" s="328"/>
      <c r="O87" s="198">
        <f t="shared" si="3"/>
        <v>0</v>
      </c>
      <c r="P87" s="198">
        <f t="shared" si="4"/>
        <v>0</v>
      </c>
      <c r="Q87" s="285" t="s">
        <v>641</v>
      </c>
    </row>
    <row r="88" spans="1:17" ht="33.75">
      <c r="A88" s="288">
        <v>305</v>
      </c>
      <c r="B88" s="282">
        <v>100</v>
      </c>
      <c r="C88" s="282">
        <v>50</v>
      </c>
      <c r="D88" s="282">
        <v>100</v>
      </c>
      <c r="E88" s="282">
        <v>30</v>
      </c>
      <c r="F88" s="283">
        <v>5</v>
      </c>
      <c r="G88" s="289" t="s">
        <v>642</v>
      </c>
      <c r="H88" s="200">
        <v>0</v>
      </c>
      <c r="I88" s="200">
        <v>0</v>
      </c>
      <c r="J88" s="200">
        <v>0</v>
      </c>
      <c r="K88" s="200">
        <f t="shared" si="5"/>
        <v>0</v>
      </c>
      <c r="L88" s="334"/>
      <c r="M88" s="334"/>
      <c r="N88" s="334"/>
      <c r="O88" s="200">
        <f t="shared" si="3"/>
        <v>0</v>
      </c>
      <c r="P88" s="200">
        <f t="shared" si="4"/>
        <v>0</v>
      </c>
      <c r="Q88" s="285"/>
    </row>
    <row r="89" spans="1:17" ht="33.75">
      <c r="A89" s="288">
        <v>305</v>
      </c>
      <c r="B89" s="282">
        <v>100</v>
      </c>
      <c r="C89" s="282">
        <v>50</v>
      </c>
      <c r="D89" s="282">
        <v>100</v>
      </c>
      <c r="E89" s="282">
        <v>30</v>
      </c>
      <c r="F89" s="283">
        <v>10</v>
      </c>
      <c r="G89" s="289" t="s">
        <v>643</v>
      </c>
      <c r="H89" s="200">
        <v>0</v>
      </c>
      <c r="I89" s="200">
        <v>0</v>
      </c>
      <c r="J89" s="200">
        <v>0</v>
      </c>
      <c r="K89" s="200">
        <f t="shared" si="5"/>
        <v>0</v>
      </c>
      <c r="L89" s="334"/>
      <c r="M89" s="334"/>
      <c r="N89" s="334"/>
      <c r="O89" s="200">
        <f t="shared" si="3"/>
        <v>0</v>
      </c>
      <c r="P89" s="200">
        <f t="shared" si="4"/>
        <v>0</v>
      </c>
      <c r="Q89" s="285"/>
    </row>
    <row r="90" spans="1:17" ht="33.75">
      <c r="A90" s="288">
        <v>305</v>
      </c>
      <c r="B90" s="282">
        <v>100</v>
      </c>
      <c r="C90" s="282">
        <v>50</v>
      </c>
      <c r="D90" s="282">
        <v>100</v>
      </c>
      <c r="E90" s="282">
        <v>30</v>
      </c>
      <c r="F90" s="283">
        <v>15</v>
      </c>
      <c r="G90" s="289" t="s">
        <v>644</v>
      </c>
      <c r="H90" s="199">
        <v>0</v>
      </c>
      <c r="I90" s="199">
        <v>0</v>
      </c>
      <c r="J90" s="199">
        <v>0</v>
      </c>
      <c r="K90" s="199">
        <f t="shared" si="5"/>
        <v>0</v>
      </c>
      <c r="L90" s="331"/>
      <c r="M90" s="331"/>
      <c r="N90" s="331"/>
      <c r="O90" s="199">
        <f t="shared" si="3"/>
        <v>0</v>
      </c>
      <c r="P90" s="199">
        <f t="shared" si="4"/>
        <v>0</v>
      </c>
      <c r="Q90" s="285"/>
    </row>
    <row r="91" spans="1:17" ht="45">
      <c r="A91" s="288">
        <v>305</v>
      </c>
      <c r="B91" s="282">
        <v>100</v>
      </c>
      <c r="C91" s="282">
        <v>50</v>
      </c>
      <c r="D91" s="282">
        <v>100</v>
      </c>
      <c r="E91" s="282">
        <v>30</v>
      </c>
      <c r="F91" s="283">
        <v>20</v>
      </c>
      <c r="G91" s="289" t="s">
        <v>645</v>
      </c>
      <c r="H91" s="200">
        <v>0</v>
      </c>
      <c r="I91" s="200">
        <v>0</v>
      </c>
      <c r="J91" s="200">
        <v>0</v>
      </c>
      <c r="K91" s="200">
        <f t="shared" si="5"/>
        <v>0</v>
      </c>
      <c r="L91" s="334"/>
      <c r="M91" s="334"/>
      <c r="N91" s="334"/>
      <c r="O91" s="200">
        <f t="shared" si="3"/>
        <v>0</v>
      </c>
      <c r="P91" s="200">
        <f t="shared" si="4"/>
        <v>0</v>
      </c>
      <c r="Q91" s="285"/>
    </row>
    <row r="92" spans="1:17" ht="45">
      <c r="A92" s="288">
        <v>305</v>
      </c>
      <c r="B92" s="282">
        <v>100</v>
      </c>
      <c r="C92" s="282">
        <v>50</v>
      </c>
      <c r="D92" s="282">
        <v>100</v>
      </c>
      <c r="E92" s="282">
        <v>30</v>
      </c>
      <c r="F92" s="283">
        <v>25</v>
      </c>
      <c r="G92" s="289" t="s">
        <v>646</v>
      </c>
      <c r="H92" s="200">
        <v>0</v>
      </c>
      <c r="I92" s="200">
        <v>0</v>
      </c>
      <c r="J92" s="200">
        <v>0</v>
      </c>
      <c r="K92" s="200">
        <f t="shared" si="5"/>
        <v>0</v>
      </c>
      <c r="L92" s="334"/>
      <c r="M92" s="334"/>
      <c r="N92" s="334"/>
      <c r="O92" s="200">
        <f t="shared" si="3"/>
        <v>0</v>
      </c>
      <c r="P92" s="200">
        <f t="shared" si="4"/>
        <v>0</v>
      </c>
      <c r="Q92" s="285"/>
    </row>
    <row r="93" spans="1:17" ht="45">
      <c r="A93" s="288">
        <v>305</v>
      </c>
      <c r="B93" s="282">
        <v>100</v>
      </c>
      <c r="C93" s="282">
        <v>50</v>
      </c>
      <c r="D93" s="282">
        <v>100</v>
      </c>
      <c r="E93" s="282">
        <v>30</v>
      </c>
      <c r="F93" s="283">
        <v>30</v>
      </c>
      <c r="G93" s="289" t="s">
        <v>647</v>
      </c>
      <c r="H93" s="199">
        <v>0</v>
      </c>
      <c r="I93" s="199">
        <v>0</v>
      </c>
      <c r="J93" s="199">
        <v>0</v>
      </c>
      <c r="K93" s="199">
        <f t="shared" si="5"/>
        <v>0</v>
      </c>
      <c r="L93" s="331"/>
      <c r="M93" s="331"/>
      <c r="N93" s="331"/>
      <c r="O93" s="199">
        <f t="shared" si="3"/>
        <v>0</v>
      </c>
      <c r="P93" s="199">
        <f t="shared" si="4"/>
        <v>0</v>
      </c>
      <c r="Q93" s="285"/>
    </row>
    <row r="94" spans="1:17" ht="45">
      <c r="A94" s="288">
        <v>305</v>
      </c>
      <c r="B94" s="282">
        <v>100</v>
      </c>
      <c r="C94" s="282">
        <v>50</v>
      </c>
      <c r="D94" s="282">
        <v>100</v>
      </c>
      <c r="E94" s="282">
        <v>30</v>
      </c>
      <c r="F94" s="283">
        <v>35</v>
      </c>
      <c r="G94" s="289" t="s">
        <v>648</v>
      </c>
      <c r="H94" s="200">
        <v>0</v>
      </c>
      <c r="I94" s="200">
        <v>0</v>
      </c>
      <c r="J94" s="200">
        <v>0</v>
      </c>
      <c r="K94" s="200">
        <f t="shared" si="5"/>
        <v>0</v>
      </c>
      <c r="L94" s="334"/>
      <c r="M94" s="334"/>
      <c r="N94" s="334"/>
      <c r="O94" s="200">
        <f t="shared" si="3"/>
        <v>0</v>
      </c>
      <c r="P94" s="200">
        <f t="shared" si="4"/>
        <v>0</v>
      </c>
      <c r="Q94" s="285"/>
    </row>
    <row r="95" spans="1:17" ht="12.75">
      <c r="A95" s="288">
        <v>305</v>
      </c>
      <c r="B95" s="282">
        <v>100</v>
      </c>
      <c r="C95" s="282">
        <v>50</v>
      </c>
      <c r="D95" s="282">
        <v>100</v>
      </c>
      <c r="E95" s="282">
        <v>30</v>
      </c>
      <c r="F95" s="283">
        <v>40</v>
      </c>
      <c r="G95" s="289" t="s">
        <v>649</v>
      </c>
      <c r="H95" s="200">
        <v>0</v>
      </c>
      <c r="I95" s="200">
        <v>0</v>
      </c>
      <c r="J95" s="200">
        <v>0</v>
      </c>
      <c r="K95" s="200">
        <f t="shared" si="5"/>
        <v>0</v>
      </c>
      <c r="L95" s="334"/>
      <c r="M95" s="334"/>
      <c r="N95" s="334"/>
      <c r="O95" s="200">
        <f t="shared" si="3"/>
        <v>0</v>
      </c>
      <c r="P95" s="200">
        <f t="shared" si="4"/>
        <v>0</v>
      </c>
      <c r="Q95" s="285"/>
    </row>
    <row r="96" spans="1:17" ht="33.75">
      <c r="A96" s="288">
        <v>305</v>
      </c>
      <c r="B96" s="282">
        <v>100</v>
      </c>
      <c r="C96" s="282">
        <v>50</v>
      </c>
      <c r="D96" s="282">
        <v>100</v>
      </c>
      <c r="E96" s="282">
        <v>30</v>
      </c>
      <c r="F96" s="283">
        <v>45</v>
      </c>
      <c r="G96" s="289" t="s">
        <v>650</v>
      </c>
      <c r="H96" s="199">
        <v>0</v>
      </c>
      <c r="I96" s="199">
        <v>0</v>
      </c>
      <c r="J96" s="199">
        <v>0</v>
      </c>
      <c r="K96" s="199">
        <f t="shared" si="5"/>
        <v>0</v>
      </c>
      <c r="L96" s="331"/>
      <c r="M96" s="331"/>
      <c r="N96" s="331"/>
      <c r="O96" s="199">
        <f t="shared" si="3"/>
        <v>0</v>
      </c>
      <c r="P96" s="199">
        <f t="shared" si="4"/>
        <v>0</v>
      </c>
      <c r="Q96" s="285"/>
    </row>
    <row r="97" spans="1:17" ht="33.75">
      <c r="A97" s="288">
        <v>305</v>
      </c>
      <c r="B97" s="282">
        <v>100</v>
      </c>
      <c r="C97" s="282">
        <v>50</v>
      </c>
      <c r="D97" s="282">
        <v>100</v>
      </c>
      <c r="E97" s="282">
        <v>30</v>
      </c>
      <c r="F97" s="283">
        <v>50</v>
      </c>
      <c r="G97" s="289" t="s">
        <v>651</v>
      </c>
      <c r="H97" s="200">
        <v>0</v>
      </c>
      <c r="I97" s="200">
        <v>0</v>
      </c>
      <c r="J97" s="200">
        <v>0</v>
      </c>
      <c r="K97" s="200">
        <f t="shared" si="5"/>
        <v>0</v>
      </c>
      <c r="L97" s="334"/>
      <c r="M97" s="334"/>
      <c r="N97" s="334"/>
      <c r="O97" s="200">
        <f t="shared" si="3"/>
        <v>0</v>
      </c>
      <c r="P97" s="200">
        <f t="shared" si="4"/>
        <v>0</v>
      </c>
      <c r="Q97" s="285"/>
    </row>
    <row r="98" spans="1:17" ht="33.75">
      <c r="A98" s="288">
        <v>305</v>
      </c>
      <c r="B98" s="282">
        <v>100</v>
      </c>
      <c r="C98" s="282">
        <v>50</v>
      </c>
      <c r="D98" s="282">
        <v>100</v>
      </c>
      <c r="E98" s="282">
        <v>30</v>
      </c>
      <c r="F98" s="283">
        <v>55</v>
      </c>
      <c r="G98" s="289" t="s">
        <v>652</v>
      </c>
      <c r="H98" s="200">
        <v>0</v>
      </c>
      <c r="I98" s="200">
        <v>0</v>
      </c>
      <c r="J98" s="200">
        <v>0</v>
      </c>
      <c r="K98" s="200">
        <f t="shared" si="5"/>
        <v>0</v>
      </c>
      <c r="L98" s="334"/>
      <c r="M98" s="334"/>
      <c r="N98" s="334"/>
      <c r="O98" s="200">
        <f t="shared" si="3"/>
        <v>0</v>
      </c>
      <c r="P98" s="200">
        <f t="shared" si="4"/>
        <v>0</v>
      </c>
      <c r="Q98" s="285"/>
    </row>
    <row r="99" spans="1:17" ht="33.75">
      <c r="A99" s="288">
        <v>305</v>
      </c>
      <c r="B99" s="282">
        <v>100</v>
      </c>
      <c r="C99" s="282">
        <v>50</v>
      </c>
      <c r="D99" s="282">
        <v>100</v>
      </c>
      <c r="E99" s="282">
        <v>30</v>
      </c>
      <c r="F99" s="283">
        <v>60</v>
      </c>
      <c r="G99" s="289" t="s">
        <v>653</v>
      </c>
      <c r="H99" s="200">
        <v>0</v>
      </c>
      <c r="I99" s="200">
        <v>0</v>
      </c>
      <c r="J99" s="200">
        <v>0</v>
      </c>
      <c r="K99" s="200">
        <f t="shared" si="5"/>
        <v>0</v>
      </c>
      <c r="L99" s="334"/>
      <c r="M99" s="334"/>
      <c r="N99" s="334"/>
      <c r="O99" s="200">
        <f t="shared" si="3"/>
        <v>0</v>
      </c>
      <c r="P99" s="200">
        <f t="shared" si="4"/>
        <v>0</v>
      </c>
      <c r="Q99" s="285"/>
    </row>
    <row r="100" spans="1:17" ht="33.75">
      <c r="A100" s="288">
        <v>305</v>
      </c>
      <c r="B100" s="282">
        <v>100</v>
      </c>
      <c r="C100" s="282">
        <v>50</v>
      </c>
      <c r="D100" s="282">
        <v>100</v>
      </c>
      <c r="E100" s="282">
        <v>30</v>
      </c>
      <c r="F100" s="283">
        <v>65</v>
      </c>
      <c r="G100" s="289" t="s">
        <v>654</v>
      </c>
      <c r="H100" s="200">
        <v>0</v>
      </c>
      <c r="I100" s="200">
        <v>0</v>
      </c>
      <c r="J100" s="200">
        <v>0</v>
      </c>
      <c r="K100" s="200">
        <f t="shared" si="5"/>
        <v>0</v>
      </c>
      <c r="L100" s="334"/>
      <c r="M100" s="334"/>
      <c r="N100" s="334"/>
      <c r="O100" s="200">
        <f t="shared" si="3"/>
        <v>0</v>
      </c>
      <c r="P100" s="200">
        <f t="shared" si="4"/>
        <v>0</v>
      </c>
      <c r="Q100" s="285"/>
    </row>
    <row r="101" spans="1:17" ht="33.75">
      <c r="A101" s="288">
        <v>305</v>
      </c>
      <c r="B101" s="282">
        <v>100</v>
      </c>
      <c r="C101" s="282">
        <v>50</v>
      </c>
      <c r="D101" s="282">
        <v>100</v>
      </c>
      <c r="E101" s="282">
        <v>30</v>
      </c>
      <c r="F101" s="283">
        <v>70</v>
      </c>
      <c r="G101" s="289" t="s">
        <v>655</v>
      </c>
      <c r="H101" s="199">
        <v>0</v>
      </c>
      <c r="I101" s="199">
        <v>0</v>
      </c>
      <c r="J101" s="199">
        <v>0</v>
      </c>
      <c r="K101" s="199">
        <f t="shared" si="5"/>
        <v>0</v>
      </c>
      <c r="L101" s="331"/>
      <c r="M101" s="331"/>
      <c r="N101" s="331"/>
      <c r="O101" s="199">
        <f t="shared" si="3"/>
        <v>0</v>
      </c>
      <c r="P101" s="199">
        <f t="shared" si="4"/>
        <v>0</v>
      </c>
      <c r="Q101" s="285"/>
    </row>
    <row r="102" spans="1:17" ht="22.5">
      <c r="A102" s="288">
        <v>305</v>
      </c>
      <c r="B102" s="282">
        <v>100</v>
      </c>
      <c r="C102" s="282">
        <v>50</v>
      </c>
      <c r="D102" s="282">
        <v>100</v>
      </c>
      <c r="E102" s="282">
        <v>40</v>
      </c>
      <c r="F102" s="282"/>
      <c r="G102" s="280" t="s">
        <v>656</v>
      </c>
      <c r="H102" s="198">
        <v>0</v>
      </c>
      <c r="I102" s="198">
        <v>0</v>
      </c>
      <c r="J102" s="198">
        <v>0</v>
      </c>
      <c r="K102" s="198">
        <f t="shared" si="5"/>
        <v>0</v>
      </c>
      <c r="L102" s="328"/>
      <c r="M102" s="328"/>
      <c r="N102" s="328"/>
      <c r="O102" s="198">
        <f t="shared" si="3"/>
        <v>0</v>
      </c>
      <c r="P102" s="198">
        <f t="shared" si="4"/>
        <v>0</v>
      </c>
      <c r="Q102" s="285" t="s">
        <v>657</v>
      </c>
    </row>
    <row r="103" spans="1:17" ht="12.75">
      <c r="A103" s="288">
        <v>305</v>
      </c>
      <c r="B103" s="282">
        <v>100</v>
      </c>
      <c r="C103" s="282">
        <v>50</v>
      </c>
      <c r="D103" s="282">
        <v>100</v>
      </c>
      <c r="E103" s="282">
        <v>40</v>
      </c>
      <c r="F103" s="283">
        <v>5</v>
      </c>
      <c r="G103" s="289" t="s">
        <v>658</v>
      </c>
      <c r="H103" s="200">
        <v>0</v>
      </c>
      <c r="I103" s="200">
        <v>0</v>
      </c>
      <c r="J103" s="200">
        <v>0</v>
      </c>
      <c r="K103" s="200">
        <f t="shared" si="5"/>
        <v>0</v>
      </c>
      <c r="L103" s="334"/>
      <c r="M103" s="334"/>
      <c r="N103" s="334"/>
      <c r="O103" s="200">
        <f t="shared" si="3"/>
        <v>0</v>
      </c>
      <c r="P103" s="200">
        <f t="shared" si="4"/>
        <v>0</v>
      </c>
      <c r="Q103" s="285"/>
    </row>
    <row r="104" spans="1:17" ht="22.5">
      <c r="A104" s="288">
        <v>305</v>
      </c>
      <c r="B104" s="282">
        <v>100</v>
      </c>
      <c r="C104" s="282">
        <v>50</v>
      </c>
      <c r="D104" s="282">
        <v>100</v>
      </c>
      <c r="E104" s="282">
        <v>40</v>
      </c>
      <c r="F104" s="283">
        <v>10</v>
      </c>
      <c r="G104" s="289" t="s">
        <v>628</v>
      </c>
      <c r="H104" s="199">
        <v>0</v>
      </c>
      <c r="I104" s="199">
        <v>0</v>
      </c>
      <c r="J104" s="199">
        <v>0</v>
      </c>
      <c r="K104" s="199">
        <f t="shared" si="5"/>
        <v>0</v>
      </c>
      <c r="L104" s="331"/>
      <c r="M104" s="331"/>
      <c r="N104" s="331"/>
      <c r="O104" s="199">
        <f t="shared" si="3"/>
        <v>0</v>
      </c>
      <c r="P104" s="199">
        <f t="shared" si="4"/>
        <v>0</v>
      </c>
      <c r="Q104" s="285"/>
    </row>
    <row r="105" spans="1:17" ht="22.5">
      <c r="A105" s="288">
        <v>305</v>
      </c>
      <c r="B105" s="282">
        <v>100</v>
      </c>
      <c r="C105" s="282">
        <v>50</v>
      </c>
      <c r="D105" s="282">
        <v>100</v>
      </c>
      <c r="E105" s="282">
        <v>40</v>
      </c>
      <c r="F105" s="283">
        <v>15</v>
      </c>
      <c r="G105" s="289" t="s">
        <v>631</v>
      </c>
      <c r="H105" s="200">
        <v>0</v>
      </c>
      <c r="I105" s="200">
        <v>0</v>
      </c>
      <c r="J105" s="200">
        <v>0</v>
      </c>
      <c r="K105" s="200">
        <f t="shared" si="5"/>
        <v>0</v>
      </c>
      <c r="L105" s="334"/>
      <c r="M105" s="334"/>
      <c r="N105" s="334"/>
      <c r="O105" s="200">
        <f t="shared" si="3"/>
        <v>0</v>
      </c>
      <c r="P105" s="200">
        <f t="shared" si="4"/>
        <v>0</v>
      </c>
      <c r="Q105" s="285"/>
    </row>
    <row r="106" spans="1:17" ht="22.5">
      <c r="A106" s="288">
        <v>305</v>
      </c>
      <c r="B106" s="282">
        <v>100</v>
      </c>
      <c r="C106" s="282">
        <v>50</v>
      </c>
      <c r="D106" s="282">
        <v>100</v>
      </c>
      <c r="E106" s="282">
        <v>40</v>
      </c>
      <c r="F106" s="283">
        <v>20</v>
      </c>
      <c r="G106" s="289" t="s">
        <v>632</v>
      </c>
      <c r="H106" s="200">
        <v>0</v>
      </c>
      <c r="I106" s="200">
        <v>0</v>
      </c>
      <c r="J106" s="200">
        <v>0</v>
      </c>
      <c r="K106" s="200">
        <f t="shared" si="5"/>
        <v>0</v>
      </c>
      <c r="L106" s="334"/>
      <c r="M106" s="334"/>
      <c r="N106" s="334"/>
      <c r="O106" s="200">
        <f t="shared" si="3"/>
        <v>0</v>
      </c>
      <c r="P106" s="200">
        <f t="shared" si="4"/>
        <v>0</v>
      </c>
      <c r="Q106" s="285"/>
    </row>
    <row r="107" spans="1:17" ht="22.5">
      <c r="A107" s="288">
        <v>305</v>
      </c>
      <c r="B107" s="282">
        <v>100</v>
      </c>
      <c r="C107" s="282">
        <v>50</v>
      </c>
      <c r="D107" s="282">
        <v>100</v>
      </c>
      <c r="E107" s="282">
        <v>40</v>
      </c>
      <c r="F107" s="283">
        <v>25</v>
      </c>
      <c r="G107" s="289" t="s">
        <v>633</v>
      </c>
      <c r="H107" s="199">
        <v>0</v>
      </c>
      <c r="I107" s="199">
        <v>0</v>
      </c>
      <c r="J107" s="199">
        <v>0</v>
      </c>
      <c r="K107" s="199">
        <f t="shared" si="5"/>
        <v>0</v>
      </c>
      <c r="L107" s="331"/>
      <c r="M107" s="331"/>
      <c r="N107" s="331"/>
      <c r="O107" s="199">
        <f t="shared" si="3"/>
        <v>0</v>
      </c>
      <c r="P107" s="199">
        <f t="shared" si="4"/>
        <v>0</v>
      </c>
      <c r="Q107" s="285"/>
    </row>
    <row r="108" spans="1:17" ht="12.75">
      <c r="A108" s="288">
        <v>305</v>
      </c>
      <c r="B108" s="282">
        <v>100</v>
      </c>
      <c r="C108" s="282">
        <v>50</v>
      </c>
      <c r="D108" s="282">
        <v>100</v>
      </c>
      <c r="E108" s="282">
        <v>40</v>
      </c>
      <c r="F108" s="283">
        <v>30</v>
      </c>
      <c r="G108" s="289" t="s">
        <v>636</v>
      </c>
      <c r="H108" s="200">
        <v>0</v>
      </c>
      <c r="I108" s="200">
        <v>0</v>
      </c>
      <c r="J108" s="200">
        <v>0</v>
      </c>
      <c r="K108" s="200">
        <f t="shared" si="5"/>
        <v>0</v>
      </c>
      <c r="L108" s="334"/>
      <c r="M108" s="334"/>
      <c r="N108" s="334"/>
      <c r="O108" s="200">
        <f t="shared" si="3"/>
        <v>0</v>
      </c>
      <c r="P108" s="200">
        <f t="shared" si="4"/>
        <v>0</v>
      </c>
      <c r="Q108" s="285"/>
    </row>
    <row r="109" spans="1:17" ht="12.75">
      <c r="A109" s="288">
        <v>305</v>
      </c>
      <c r="B109" s="282">
        <v>100</v>
      </c>
      <c r="C109" s="282">
        <v>50</v>
      </c>
      <c r="D109" s="282">
        <v>100</v>
      </c>
      <c r="E109" s="282">
        <v>40</v>
      </c>
      <c r="F109" s="283">
        <v>35</v>
      </c>
      <c r="G109" s="289" t="s">
        <v>637</v>
      </c>
      <c r="H109" s="199">
        <v>0</v>
      </c>
      <c r="I109" s="199">
        <v>0</v>
      </c>
      <c r="J109" s="199">
        <v>0</v>
      </c>
      <c r="K109" s="199">
        <f t="shared" si="5"/>
        <v>0</v>
      </c>
      <c r="L109" s="331"/>
      <c r="M109" s="331"/>
      <c r="N109" s="331"/>
      <c r="O109" s="199">
        <f t="shared" si="3"/>
        <v>0</v>
      </c>
      <c r="P109" s="199">
        <f t="shared" si="4"/>
        <v>0</v>
      </c>
      <c r="Q109" s="285"/>
    </row>
    <row r="110" spans="1:17" ht="12.75">
      <c r="A110" s="288">
        <v>305</v>
      </c>
      <c r="B110" s="282">
        <v>100</v>
      </c>
      <c r="C110" s="282">
        <v>50</v>
      </c>
      <c r="D110" s="282">
        <v>100</v>
      </c>
      <c r="E110" s="282">
        <v>40</v>
      </c>
      <c r="F110" s="283">
        <v>40</v>
      </c>
      <c r="G110" s="289" t="s">
        <v>659</v>
      </c>
      <c r="H110" s="200">
        <v>0</v>
      </c>
      <c r="I110" s="200">
        <v>0</v>
      </c>
      <c r="J110" s="200">
        <v>0</v>
      </c>
      <c r="K110" s="200">
        <f t="shared" si="5"/>
        <v>0</v>
      </c>
      <c r="L110" s="334"/>
      <c r="M110" s="334"/>
      <c r="N110" s="334"/>
      <c r="O110" s="200">
        <f t="shared" si="3"/>
        <v>0</v>
      </c>
      <c r="P110" s="200">
        <f t="shared" si="4"/>
        <v>0</v>
      </c>
      <c r="Q110" s="285"/>
    </row>
    <row r="111" spans="1:17" ht="45">
      <c r="A111" s="288">
        <v>305</v>
      </c>
      <c r="B111" s="282">
        <v>100</v>
      </c>
      <c r="C111" s="282">
        <v>50</v>
      </c>
      <c r="D111" s="282">
        <v>200</v>
      </c>
      <c r="E111" s="283"/>
      <c r="F111" s="283"/>
      <c r="G111" s="284" t="s">
        <v>660</v>
      </c>
      <c r="H111" s="199">
        <v>0</v>
      </c>
      <c r="I111" s="199">
        <v>0</v>
      </c>
      <c r="J111" s="199">
        <v>0</v>
      </c>
      <c r="K111" s="199">
        <f t="shared" si="5"/>
        <v>0</v>
      </c>
      <c r="L111" s="331"/>
      <c r="M111" s="331"/>
      <c r="N111" s="331"/>
      <c r="O111" s="199">
        <f t="shared" si="3"/>
        <v>0</v>
      </c>
      <c r="P111" s="199">
        <f t="shared" si="4"/>
        <v>0</v>
      </c>
      <c r="Q111" s="287" t="s">
        <v>661</v>
      </c>
    </row>
    <row r="112" spans="1:17" ht="45">
      <c r="A112" s="288">
        <v>305</v>
      </c>
      <c r="B112" s="282">
        <v>100</v>
      </c>
      <c r="C112" s="282">
        <v>50</v>
      </c>
      <c r="D112" s="283">
        <v>300</v>
      </c>
      <c r="E112" s="282"/>
      <c r="F112" s="282"/>
      <c r="G112" s="289" t="s">
        <v>662</v>
      </c>
      <c r="H112" s="200">
        <v>0</v>
      </c>
      <c r="I112" s="200">
        <v>0</v>
      </c>
      <c r="J112" s="200">
        <v>0</v>
      </c>
      <c r="K112" s="200">
        <f t="shared" si="5"/>
        <v>0</v>
      </c>
      <c r="L112" s="334"/>
      <c r="M112" s="334"/>
      <c r="N112" s="334"/>
      <c r="O112" s="200">
        <f t="shared" si="3"/>
        <v>0</v>
      </c>
      <c r="P112" s="200">
        <f t="shared" si="4"/>
        <v>0</v>
      </c>
      <c r="Q112" s="285" t="s">
        <v>663</v>
      </c>
    </row>
    <row r="113" spans="1:17" ht="22.5">
      <c r="A113" s="288">
        <v>305</v>
      </c>
      <c r="B113" s="282">
        <v>100</v>
      </c>
      <c r="C113" s="282">
        <v>100</v>
      </c>
      <c r="D113" s="282"/>
      <c r="E113" s="282"/>
      <c r="F113" s="282"/>
      <c r="G113" s="280" t="s">
        <v>664</v>
      </c>
      <c r="H113" s="198">
        <v>0</v>
      </c>
      <c r="I113" s="198">
        <v>0</v>
      </c>
      <c r="J113" s="198">
        <v>0</v>
      </c>
      <c r="K113" s="198">
        <f t="shared" si="5"/>
        <v>0</v>
      </c>
      <c r="L113" s="328"/>
      <c r="M113" s="328"/>
      <c r="N113" s="328"/>
      <c r="O113" s="198">
        <f t="shared" si="3"/>
        <v>0</v>
      </c>
      <c r="P113" s="198">
        <f t="shared" si="4"/>
        <v>0</v>
      </c>
      <c r="Q113" s="285" t="s">
        <v>665</v>
      </c>
    </row>
    <row r="114" spans="1:17" ht="12.75">
      <c r="A114" s="288">
        <v>305</v>
      </c>
      <c r="B114" s="282">
        <v>100</v>
      </c>
      <c r="C114" s="282">
        <v>100</v>
      </c>
      <c r="D114" s="282">
        <v>100</v>
      </c>
      <c r="E114" s="282"/>
      <c r="F114" s="282"/>
      <c r="G114" s="298" t="s">
        <v>623</v>
      </c>
      <c r="H114" s="198">
        <v>0</v>
      </c>
      <c r="I114" s="198">
        <v>0</v>
      </c>
      <c r="J114" s="198">
        <v>0</v>
      </c>
      <c r="K114" s="198">
        <f t="shared" si="5"/>
        <v>0</v>
      </c>
      <c r="L114" s="328"/>
      <c r="M114" s="328"/>
      <c r="N114" s="328"/>
      <c r="O114" s="198">
        <f t="shared" si="3"/>
        <v>0</v>
      </c>
      <c r="P114" s="198">
        <f t="shared" si="4"/>
        <v>0</v>
      </c>
      <c r="Q114" s="285" t="s">
        <v>666</v>
      </c>
    </row>
    <row r="115" spans="1:17" ht="22.5">
      <c r="A115" s="288">
        <v>305</v>
      </c>
      <c r="B115" s="282">
        <v>100</v>
      </c>
      <c r="C115" s="282">
        <v>100</v>
      </c>
      <c r="D115" s="282">
        <v>100</v>
      </c>
      <c r="E115" s="283">
        <v>10</v>
      </c>
      <c r="F115" s="282"/>
      <c r="G115" s="284" t="s">
        <v>667</v>
      </c>
      <c r="H115" s="199">
        <v>0</v>
      </c>
      <c r="I115" s="199">
        <v>0</v>
      </c>
      <c r="J115" s="199">
        <v>0</v>
      </c>
      <c r="K115" s="199">
        <f t="shared" si="5"/>
        <v>0</v>
      </c>
      <c r="L115" s="331"/>
      <c r="M115" s="331"/>
      <c r="N115" s="331"/>
      <c r="O115" s="199">
        <f t="shared" si="3"/>
        <v>0</v>
      </c>
      <c r="P115" s="199">
        <f t="shared" si="4"/>
        <v>0</v>
      </c>
      <c r="Q115" s="285"/>
    </row>
    <row r="116" spans="1:17" ht="22.5">
      <c r="A116" s="288">
        <v>305</v>
      </c>
      <c r="B116" s="282">
        <v>100</v>
      </c>
      <c r="C116" s="282">
        <v>100</v>
      </c>
      <c r="D116" s="282">
        <v>100</v>
      </c>
      <c r="E116" s="283">
        <v>20</v>
      </c>
      <c r="F116" s="282"/>
      <c r="G116" s="284" t="s">
        <v>668</v>
      </c>
      <c r="H116" s="199">
        <v>0</v>
      </c>
      <c r="I116" s="199">
        <v>0</v>
      </c>
      <c r="J116" s="199">
        <v>0</v>
      </c>
      <c r="K116" s="199">
        <f t="shared" si="5"/>
        <v>0</v>
      </c>
      <c r="L116" s="331"/>
      <c r="M116" s="331"/>
      <c r="N116" s="331"/>
      <c r="O116" s="199">
        <f t="shared" si="3"/>
        <v>0</v>
      </c>
      <c r="P116" s="199">
        <f t="shared" si="4"/>
        <v>0</v>
      </c>
      <c r="Q116" s="285"/>
    </row>
    <row r="117" spans="1:17" ht="45">
      <c r="A117" s="288">
        <v>305</v>
      </c>
      <c r="B117" s="282">
        <v>100</v>
      </c>
      <c r="C117" s="282">
        <v>100</v>
      </c>
      <c r="D117" s="282">
        <v>200</v>
      </c>
      <c r="E117" s="283"/>
      <c r="F117" s="283"/>
      <c r="G117" s="284" t="s">
        <v>669</v>
      </c>
      <c r="H117" s="199">
        <v>0</v>
      </c>
      <c r="I117" s="199">
        <v>0</v>
      </c>
      <c r="J117" s="199">
        <v>0</v>
      </c>
      <c r="K117" s="199">
        <f t="shared" si="5"/>
        <v>0</v>
      </c>
      <c r="L117" s="331"/>
      <c r="M117" s="331"/>
      <c r="N117" s="331"/>
      <c r="O117" s="199">
        <f t="shared" si="3"/>
        <v>0</v>
      </c>
      <c r="P117" s="199">
        <f t="shared" si="4"/>
        <v>0</v>
      </c>
      <c r="Q117" s="287" t="s">
        <v>670</v>
      </c>
    </row>
    <row r="118" spans="1:17" ht="12.75">
      <c r="A118" s="288">
        <v>305</v>
      </c>
      <c r="B118" s="282">
        <v>100</v>
      </c>
      <c r="C118" s="282">
        <v>100</v>
      </c>
      <c r="D118" s="283">
        <v>300</v>
      </c>
      <c r="E118" s="282"/>
      <c r="F118" s="282"/>
      <c r="G118" s="284" t="s">
        <v>671</v>
      </c>
      <c r="H118" s="199">
        <v>0</v>
      </c>
      <c r="I118" s="199">
        <v>0</v>
      </c>
      <c r="J118" s="199">
        <v>0</v>
      </c>
      <c r="K118" s="199">
        <f t="shared" si="5"/>
        <v>0</v>
      </c>
      <c r="L118" s="331"/>
      <c r="M118" s="331"/>
      <c r="N118" s="331"/>
      <c r="O118" s="199">
        <f t="shared" si="3"/>
        <v>0</v>
      </c>
      <c r="P118" s="199">
        <f t="shared" si="4"/>
        <v>0</v>
      </c>
      <c r="Q118" s="285" t="s">
        <v>672</v>
      </c>
    </row>
    <row r="119" spans="1:17" ht="33.75">
      <c r="A119" s="288">
        <v>305</v>
      </c>
      <c r="B119" s="282">
        <v>100</v>
      </c>
      <c r="C119" s="282">
        <v>150</v>
      </c>
      <c r="D119" s="282"/>
      <c r="E119" s="282"/>
      <c r="F119" s="282"/>
      <c r="G119" s="280" t="s">
        <v>673</v>
      </c>
      <c r="H119" s="198">
        <v>0</v>
      </c>
      <c r="I119" s="198">
        <v>0</v>
      </c>
      <c r="J119" s="198">
        <v>0</v>
      </c>
      <c r="K119" s="198">
        <f t="shared" si="5"/>
        <v>0</v>
      </c>
      <c r="L119" s="328"/>
      <c r="M119" s="328"/>
      <c r="N119" s="328"/>
      <c r="O119" s="198">
        <f t="shared" si="3"/>
        <v>0</v>
      </c>
      <c r="P119" s="198">
        <f t="shared" si="4"/>
        <v>0</v>
      </c>
      <c r="Q119" s="285" t="s">
        <v>674</v>
      </c>
    </row>
    <row r="120" spans="1:17" ht="33.75">
      <c r="A120" s="288">
        <v>305</v>
      </c>
      <c r="B120" s="282">
        <v>100</v>
      </c>
      <c r="C120" s="282">
        <v>150</v>
      </c>
      <c r="D120" s="282">
        <v>100</v>
      </c>
      <c r="E120" s="282"/>
      <c r="F120" s="282"/>
      <c r="G120" s="298" t="s">
        <v>675</v>
      </c>
      <c r="H120" s="198">
        <v>0</v>
      </c>
      <c r="I120" s="198">
        <v>0</v>
      </c>
      <c r="J120" s="198">
        <v>0</v>
      </c>
      <c r="K120" s="198">
        <f t="shared" si="5"/>
        <v>0</v>
      </c>
      <c r="L120" s="328"/>
      <c r="M120" s="328"/>
      <c r="N120" s="328"/>
      <c r="O120" s="198">
        <f t="shared" si="3"/>
        <v>0</v>
      </c>
      <c r="P120" s="198">
        <f t="shared" si="4"/>
        <v>0</v>
      </c>
      <c r="Q120" s="285" t="s">
        <v>676</v>
      </c>
    </row>
    <row r="121" spans="1:17" ht="33.75">
      <c r="A121" s="288">
        <v>305</v>
      </c>
      <c r="B121" s="282">
        <v>100</v>
      </c>
      <c r="C121" s="282">
        <v>150</v>
      </c>
      <c r="D121" s="282">
        <v>100</v>
      </c>
      <c r="E121" s="283">
        <v>10</v>
      </c>
      <c r="F121" s="282"/>
      <c r="G121" s="284" t="s">
        <v>677</v>
      </c>
      <c r="H121" s="199">
        <v>0</v>
      </c>
      <c r="I121" s="199">
        <v>0</v>
      </c>
      <c r="J121" s="199">
        <v>0</v>
      </c>
      <c r="K121" s="199">
        <f t="shared" si="5"/>
        <v>0</v>
      </c>
      <c r="L121" s="331"/>
      <c r="M121" s="331"/>
      <c r="N121" s="331"/>
      <c r="O121" s="199">
        <f t="shared" si="3"/>
        <v>0</v>
      </c>
      <c r="P121" s="199">
        <f t="shared" si="4"/>
        <v>0</v>
      </c>
      <c r="Q121" s="285"/>
    </row>
    <row r="122" spans="1:17" ht="45">
      <c r="A122" s="288">
        <v>305</v>
      </c>
      <c r="B122" s="282">
        <v>100</v>
      </c>
      <c r="C122" s="282">
        <v>150</v>
      </c>
      <c r="D122" s="282">
        <v>100</v>
      </c>
      <c r="E122" s="283">
        <v>20</v>
      </c>
      <c r="F122" s="282"/>
      <c r="G122" s="284" t="s">
        <v>678</v>
      </c>
      <c r="H122" s="199">
        <v>406300</v>
      </c>
      <c r="I122" s="199">
        <v>0</v>
      </c>
      <c r="J122" s="199">
        <v>406300</v>
      </c>
      <c r="K122" s="199">
        <f t="shared" si="5"/>
        <v>0</v>
      </c>
      <c r="L122" s="331"/>
      <c r="M122" s="331"/>
      <c r="N122" s="331"/>
      <c r="O122" s="199">
        <f t="shared" si="3"/>
        <v>0</v>
      </c>
      <c r="P122" s="199">
        <f t="shared" si="4"/>
        <v>0</v>
      </c>
      <c r="Q122" s="285"/>
    </row>
    <row r="123" spans="1:17" ht="56.25">
      <c r="A123" s="288">
        <v>305</v>
      </c>
      <c r="B123" s="282">
        <v>100</v>
      </c>
      <c r="C123" s="282">
        <v>150</v>
      </c>
      <c r="D123" s="282">
        <v>150</v>
      </c>
      <c r="E123" s="283"/>
      <c r="F123" s="282"/>
      <c r="G123" s="284" t="s">
        <v>679</v>
      </c>
      <c r="H123" s="199">
        <v>0</v>
      </c>
      <c r="I123" s="199">
        <v>0</v>
      </c>
      <c r="J123" s="199">
        <v>0</v>
      </c>
      <c r="K123" s="199">
        <f t="shared" si="5"/>
        <v>0</v>
      </c>
      <c r="L123" s="331"/>
      <c r="M123" s="331"/>
      <c r="N123" s="331"/>
      <c r="O123" s="199">
        <f t="shared" si="3"/>
        <v>0</v>
      </c>
      <c r="P123" s="199">
        <f t="shared" si="4"/>
        <v>0</v>
      </c>
      <c r="Q123" s="285" t="s">
        <v>680</v>
      </c>
    </row>
    <row r="124" spans="1:17" ht="22.5">
      <c r="A124" s="288">
        <v>305</v>
      </c>
      <c r="B124" s="282">
        <v>100</v>
      </c>
      <c r="C124" s="282">
        <v>150</v>
      </c>
      <c r="D124" s="283">
        <v>200</v>
      </c>
      <c r="E124" s="282"/>
      <c r="F124" s="282"/>
      <c r="G124" s="284" t="s">
        <v>681</v>
      </c>
      <c r="H124" s="199">
        <v>0</v>
      </c>
      <c r="I124" s="199">
        <v>0</v>
      </c>
      <c r="J124" s="199">
        <v>0</v>
      </c>
      <c r="K124" s="199">
        <f t="shared" si="5"/>
        <v>0</v>
      </c>
      <c r="L124" s="331"/>
      <c r="M124" s="331"/>
      <c r="N124" s="331"/>
      <c r="O124" s="199">
        <f t="shared" si="3"/>
        <v>0</v>
      </c>
      <c r="P124" s="199">
        <f t="shared" si="4"/>
        <v>0</v>
      </c>
      <c r="Q124" s="285" t="s">
        <v>682</v>
      </c>
    </row>
    <row r="125" spans="1:17" ht="56.25">
      <c r="A125" s="288">
        <v>305</v>
      </c>
      <c r="B125" s="282">
        <v>100</v>
      </c>
      <c r="C125" s="282">
        <v>150</v>
      </c>
      <c r="D125" s="283">
        <v>250</v>
      </c>
      <c r="E125" s="282"/>
      <c r="F125" s="282"/>
      <c r="G125" s="289" t="s">
        <v>683</v>
      </c>
      <c r="H125" s="332">
        <v>0</v>
      </c>
      <c r="I125" s="332">
        <v>0</v>
      </c>
      <c r="J125" s="332">
        <v>0</v>
      </c>
      <c r="K125" s="332">
        <f t="shared" si="5"/>
        <v>0</v>
      </c>
      <c r="L125" s="333"/>
      <c r="M125" s="333"/>
      <c r="N125" s="333"/>
      <c r="O125" s="332">
        <f t="shared" si="3"/>
        <v>0</v>
      </c>
      <c r="P125" s="332">
        <f t="shared" si="4"/>
        <v>0</v>
      </c>
      <c r="Q125" s="285" t="s">
        <v>684</v>
      </c>
    </row>
    <row r="126" spans="1:17" ht="12.75">
      <c r="A126" s="288">
        <v>305</v>
      </c>
      <c r="B126" s="282">
        <v>100</v>
      </c>
      <c r="C126" s="282">
        <v>150</v>
      </c>
      <c r="D126" s="282">
        <v>300</v>
      </c>
      <c r="E126" s="282"/>
      <c r="F126" s="282"/>
      <c r="G126" s="298" t="s">
        <v>671</v>
      </c>
      <c r="H126" s="198">
        <v>0</v>
      </c>
      <c r="I126" s="198">
        <v>0</v>
      </c>
      <c r="J126" s="198">
        <v>0</v>
      </c>
      <c r="K126" s="198">
        <f t="shared" si="5"/>
        <v>0</v>
      </c>
      <c r="L126" s="328"/>
      <c r="M126" s="328"/>
      <c r="N126" s="328"/>
      <c r="O126" s="198">
        <f t="shared" si="3"/>
        <v>0</v>
      </c>
      <c r="P126" s="198">
        <f t="shared" si="4"/>
        <v>0</v>
      </c>
      <c r="Q126" s="285" t="s">
        <v>685</v>
      </c>
    </row>
    <row r="127" spans="1:17" ht="45">
      <c r="A127" s="288">
        <v>305</v>
      </c>
      <c r="B127" s="282">
        <v>100</v>
      </c>
      <c r="C127" s="282">
        <v>150</v>
      </c>
      <c r="D127" s="282">
        <v>300</v>
      </c>
      <c r="E127" s="283">
        <v>10</v>
      </c>
      <c r="F127" s="282"/>
      <c r="G127" s="284" t="s">
        <v>686</v>
      </c>
      <c r="H127" s="199">
        <v>0</v>
      </c>
      <c r="I127" s="199">
        <v>0</v>
      </c>
      <c r="J127" s="199">
        <v>0</v>
      </c>
      <c r="K127" s="199">
        <f t="shared" si="5"/>
        <v>0</v>
      </c>
      <c r="L127" s="331"/>
      <c r="M127" s="331"/>
      <c r="N127" s="331"/>
      <c r="O127" s="199">
        <f t="shared" si="3"/>
        <v>0</v>
      </c>
      <c r="P127" s="199">
        <f t="shared" si="4"/>
        <v>0</v>
      </c>
      <c r="Q127" s="285"/>
    </row>
    <row r="128" spans="1:17" s="300" customFormat="1" ht="45">
      <c r="A128" s="288">
        <v>305</v>
      </c>
      <c r="B128" s="282">
        <v>100</v>
      </c>
      <c r="C128" s="282">
        <v>150</v>
      </c>
      <c r="D128" s="282">
        <v>300</v>
      </c>
      <c r="E128" s="283">
        <v>20</v>
      </c>
      <c r="F128" s="282"/>
      <c r="G128" s="284" t="s">
        <v>687</v>
      </c>
      <c r="H128" s="199">
        <v>0</v>
      </c>
      <c r="I128" s="199">
        <v>0</v>
      </c>
      <c r="J128" s="199">
        <v>0</v>
      </c>
      <c r="K128" s="199">
        <f t="shared" si="5"/>
        <v>0</v>
      </c>
      <c r="L128" s="331"/>
      <c r="M128" s="331"/>
      <c r="N128" s="331"/>
      <c r="O128" s="199">
        <f t="shared" si="3"/>
        <v>0</v>
      </c>
      <c r="P128" s="199">
        <f t="shared" si="4"/>
        <v>0</v>
      </c>
      <c r="Q128" s="285"/>
    </row>
    <row r="129" spans="1:17" ht="45">
      <c r="A129" s="288">
        <v>305</v>
      </c>
      <c r="B129" s="282">
        <v>100</v>
      </c>
      <c r="C129" s="282">
        <v>150</v>
      </c>
      <c r="D129" s="282">
        <v>350</v>
      </c>
      <c r="E129" s="283"/>
      <c r="F129" s="282"/>
      <c r="G129" s="284" t="s">
        <v>688</v>
      </c>
      <c r="H129" s="332">
        <v>0</v>
      </c>
      <c r="I129" s="332">
        <v>0</v>
      </c>
      <c r="J129" s="332">
        <v>0</v>
      </c>
      <c r="K129" s="332">
        <f t="shared" si="5"/>
        <v>0</v>
      </c>
      <c r="L129" s="333"/>
      <c r="M129" s="333"/>
      <c r="N129" s="333"/>
      <c r="O129" s="332">
        <f t="shared" si="3"/>
        <v>0</v>
      </c>
      <c r="P129" s="332">
        <f t="shared" si="4"/>
        <v>0</v>
      </c>
      <c r="Q129" s="285" t="s">
        <v>689</v>
      </c>
    </row>
    <row r="130" spans="1:17" ht="12.75">
      <c r="A130" s="288">
        <v>305</v>
      </c>
      <c r="B130" s="282">
        <v>100</v>
      </c>
      <c r="C130" s="282">
        <v>150</v>
      </c>
      <c r="D130" s="282">
        <v>400</v>
      </c>
      <c r="E130" s="282"/>
      <c r="F130" s="282"/>
      <c r="G130" s="298" t="s">
        <v>690</v>
      </c>
      <c r="H130" s="198">
        <v>0</v>
      </c>
      <c r="I130" s="198">
        <v>0</v>
      </c>
      <c r="J130" s="198">
        <v>0</v>
      </c>
      <c r="K130" s="198">
        <f t="shared" si="5"/>
        <v>0</v>
      </c>
      <c r="L130" s="328"/>
      <c r="M130" s="328"/>
      <c r="N130" s="328"/>
      <c r="O130" s="198">
        <f t="shared" si="3"/>
        <v>0</v>
      </c>
      <c r="P130" s="198">
        <f t="shared" si="4"/>
        <v>0</v>
      </c>
      <c r="Q130" s="285" t="s">
        <v>691</v>
      </c>
    </row>
    <row r="131" spans="1:17" ht="12.75">
      <c r="A131" s="288">
        <v>305</v>
      </c>
      <c r="B131" s="282">
        <v>100</v>
      </c>
      <c r="C131" s="282">
        <v>150</v>
      </c>
      <c r="D131" s="282">
        <v>400</v>
      </c>
      <c r="E131" s="283">
        <v>10</v>
      </c>
      <c r="F131" s="282"/>
      <c r="G131" s="284" t="s">
        <v>692</v>
      </c>
      <c r="H131" s="199">
        <v>0</v>
      </c>
      <c r="I131" s="199">
        <v>0</v>
      </c>
      <c r="J131" s="199">
        <v>0</v>
      </c>
      <c r="K131" s="199">
        <f t="shared" si="5"/>
        <v>0</v>
      </c>
      <c r="L131" s="331"/>
      <c r="M131" s="331"/>
      <c r="N131" s="331"/>
      <c r="O131" s="199">
        <f t="shared" si="3"/>
        <v>0</v>
      </c>
      <c r="P131" s="199">
        <f t="shared" si="4"/>
        <v>0</v>
      </c>
      <c r="Q131" s="285"/>
    </row>
    <row r="132" spans="1:17" ht="22.5">
      <c r="A132" s="288">
        <v>305</v>
      </c>
      <c r="B132" s="282">
        <v>100</v>
      </c>
      <c r="C132" s="282">
        <v>150</v>
      </c>
      <c r="D132" s="282">
        <v>400</v>
      </c>
      <c r="E132" s="283">
        <v>20</v>
      </c>
      <c r="F132" s="282"/>
      <c r="G132" s="284" t="s">
        <v>693</v>
      </c>
      <c r="H132" s="199">
        <v>0</v>
      </c>
      <c r="I132" s="199">
        <v>0</v>
      </c>
      <c r="J132" s="199">
        <v>0</v>
      </c>
      <c r="K132" s="199">
        <f t="shared" si="5"/>
        <v>0</v>
      </c>
      <c r="L132" s="331"/>
      <c r="M132" s="331"/>
      <c r="N132" s="331"/>
      <c r="O132" s="199">
        <f t="shared" si="3"/>
        <v>0</v>
      </c>
      <c r="P132" s="199">
        <f t="shared" si="4"/>
        <v>0</v>
      </c>
      <c r="Q132" s="285"/>
    </row>
    <row r="133" spans="1:17" ht="22.5">
      <c r="A133" s="288">
        <v>305</v>
      </c>
      <c r="B133" s="282">
        <v>100</v>
      </c>
      <c r="C133" s="282">
        <v>150</v>
      </c>
      <c r="D133" s="282">
        <v>400</v>
      </c>
      <c r="E133" s="283">
        <v>30</v>
      </c>
      <c r="F133" s="282"/>
      <c r="G133" s="284" t="s">
        <v>631</v>
      </c>
      <c r="H133" s="199">
        <v>0</v>
      </c>
      <c r="I133" s="199">
        <v>0</v>
      </c>
      <c r="J133" s="199">
        <v>0</v>
      </c>
      <c r="K133" s="199">
        <f t="shared" si="5"/>
        <v>0</v>
      </c>
      <c r="L133" s="331"/>
      <c r="M133" s="331"/>
      <c r="N133" s="331"/>
      <c r="O133" s="199">
        <f t="shared" si="3"/>
        <v>0</v>
      </c>
      <c r="P133" s="199">
        <f t="shared" si="4"/>
        <v>0</v>
      </c>
      <c r="Q133" s="285"/>
    </row>
    <row r="134" spans="1:17" ht="22.5">
      <c r="A134" s="288">
        <v>305</v>
      </c>
      <c r="B134" s="282">
        <v>100</v>
      </c>
      <c r="C134" s="282">
        <v>150</v>
      </c>
      <c r="D134" s="282">
        <v>400</v>
      </c>
      <c r="E134" s="283">
        <v>40</v>
      </c>
      <c r="F134" s="282"/>
      <c r="G134" s="284" t="s">
        <v>632</v>
      </c>
      <c r="H134" s="199">
        <v>0</v>
      </c>
      <c r="I134" s="199">
        <v>0</v>
      </c>
      <c r="J134" s="199">
        <v>0</v>
      </c>
      <c r="K134" s="199">
        <f t="shared" si="5"/>
        <v>0</v>
      </c>
      <c r="L134" s="331"/>
      <c r="M134" s="331"/>
      <c r="N134" s="331"/>
      <c r="O134" s="199">
        <f t="shared" ref="O134:O197" si="6">+J134-H134</f>
        <v>0</v>
      </c>
      <c r="P134" s="199">
        <f t="shared" ref="P134:P197" si="7">+K134-I134</f>
        <v>0</v>
      </c>
      <c r="Q134" s="285"/>
    </row>
    <row r="135" spans="1:17" ht="22.5">
      <c r="A135" s="288">
        <v>305</v>
      </c>
      <c r="B135" s="282">
        <v>100</v>
      </c>
      <c r="C135" s="282">
        <v>150</v>
      </c>
      <c r="D135" s="282">
        <v>400</v>
      </c>
      <c r="E135" s="283">
        <v>50</v>
      </c>
      <c r="F135" s="282"/>
      <c r="G135" s="284" t="s">
        <v>633</v>
      </c>
      <c r="H135" s="199">
        <v>0</v>
      </c>
      <c r="I135" s="199">
        <v>0</v>
      </c>
      <c r="J135" s="199">
        <v>0</v>
      </c>
      <c r="K135" s="199">
        <f t="shared" ref="K135:K198" si="8">SUM(L135:N135)</f>
        <v>0</v>
      </c>
      <c r="L135" s="331"/>
      <c r="M135" s="331"/>
      <c r="N135" s="331"/>
      <c r="O135" s="199">
        <f t="shared" si="6"/>
        <v>0</v>
      </c>
      <c r="P135" s="199">
        <f t="shared" si="7"/>
        <v>0</v>
      </c>
      <c r="Q135" s="285"/>
    </row>
    <row r="136" spans="1:17" ht="12.75">
      <c r="A136" s="288">
        <v>305</v>
      </c>
      <c r="B136" s="282">
        <v>100</v>
      </c>
      <c r="C136" s="282">
        <v>150</v>
      </c>
      <c r="D136" s="282">
        <v>400</v>
      </c>
      <c r="E136" s="283">
        <v>60</v>
      </c>
      <c r="F136" s="282"/>
      <c r="G136" s="284" t="s">
        <v>636</v>
      </c>
      <c r="H136" s="199">
        <v>0</v>
      </c>
      <c r="I136" s="199">
        <v>0</v>
      </c>
      <c r="J136" s="199">
        <v>0</v>
      </c>
      <c r="K136" s="199">
        <f t="shared" si="8"/>
        <v>0</v>
      </c>
      <c r="L136" s="331"/>
      <c r="M136" s="331"/>
      <c r="N136" s="331"/>
      <c r="O136" s="199">
        <f t="shared" si="6"/>
        <v>0</v>
      </c>
      <c r="P136" s="199">
        <f t="shared" si="7"/>
        <v>0</v>
      </c>
      <c r="Q136" s="285"/>
    </row>
    <row r="137" spans="1:17" ht="12.75">
      <c r="A137" s="288">
        <v>305</v>
      </c>
      <c r="B137" s="282">
        <v>100</v>
      </c>
      <c r="C137" s="282">
        <v>150</v>
      </c>
      <c r="D137" s="282">
        <v>400</v>
      </c>
      <c r="E137" s="283">
        <v>70</v>
      </c>
      <c r="F137" s="282"/>
      <c r="G137" s="284" t="s">
        <v>637</v>
      </c>
      <c r="H137" s="199">
        <v>0</v>
      </c>
      <c r="I137" s="199">
        <v>0</v>
      </c>
      <c r="J137" s="199">
        <v>0</v>
      </c>
      <c r="K137" s="199">
        <f t="shared" si="8"/>
        <v>0</v>
      </c>
      <c r="L137" s="331"/>
      <c r="M137" s="331"/>
      <c r="N137" s="331"/>
      <c r="O137" s="199">
        <f t="shared" si="6"/>
        <v>0</v>
      </c>
      <c r="P137" s="199">
        <f t="shared" si="7"/>
        <v>0</v>
      </c>
      <c r="Q137" s="285"/>
    </row>
    <row r="138" spans="1:17" ht="12.75">
      <c r="A138" s="288">
        <v>305</v>
      </c>
      <c r="B138" s="282">
        <v>100</v>
      </c>
      <c r="C138" s="282">
        <v>150</v>
      </c>
      <c r="D138" s="282">
        <v>500</v>
      </c>
      <c r="E138" s="282"/>
      <c r="F138" s="282"/>
      <c r="G138" s="298" t="s">
        <v>694</v>
      </c>
      <c r="H138" s="198">
        <v>0</v>
      </c>
      <c r="I138" s="198">
        <v>0</v>
      </c>
      <c r="J138" s="198">
        <v>0</v>
      </c>
      <c r="K138" s="198">
        <f t="shared" si="8"/>
        <v>0</v>
      </c>
      <c r="L138" s="328"/>
      <c r="M138" s="328"/>
      <c r="N138" s="328"/>
      <c r="O138" s="198">
        <f t="shared" si="6"/>
        <v>0</v>
      </c>
      <c r="P138" s="198">
        <f t="shared" si="7"/>
        <v>0</v>
      </c>
      <c r="Q138" s="285" t="s">
        <v>695</v>
      </c>
    </row>
    <row r="139" spans="1:17" ht="45">
      <c r="A139" s="288">
        <v>305</v>
      </c>
      <c r="B139" s="282">
        <v>100</v>
      </c>
      <c r="C139" s="282">
        <v>150</v>
      </c>
      <c r="D139" s="282">
        <v>500</v>
      </c>
      <c r="E139" s="283">
        <v>10</v>
      </c>
      <c r="F139" s="282"/>
      <c r="G139" s="284" t="s">
        <v>696</v>
      </c>
      <c r="H139" s="199">
        <v>0</v>
      </c>
      <c r="I139" s="199">
        <v>0</v>
      </c>
      <c r="J139" s="199">
        <v>0</v>
      </c>
      <c r="K139" s="199">
        <f t="shared" si="8"/>
        <v>0</v>
      </c>
      <c r="L139" s="331"/>
      <c r="M139" s="331"/>
      <c r="N139" s="331"/>
      <c r="O139" s="199">
        <f t="shared" si="6"/>
        <v>0</v>
      </c>
      <c r="P139" s="199">
        <f t="shared" si="7"/>
        <v>0</v>
      </c>
      <c r="Q139" s="285" t="s">
        <v>697</v>
      </c>
    </row>
    <row r="140" spans="1:17" ht="56.25">
      <c r="A140" s="288">
        <v>305</v>
      </c>
      <c r="B140" s="282">
        <v>100</v>
      </c>
      <c r="C140" s="282">
        <v>150</v>
      </c>
      <c r="D140" s="282">
        <v>500</v>
      </c>
      <c r="E140" s="283">
        <v>15</v>
      </c>
      <c r="F140" s="282"/>
      <c r="G140" s="284" t="s">
        <v>698</v>
      </c>
      <c r="H140" s="199">
        <v>0</v>
      </c>
      <c r="I140" s="199">
        <v>0</v>
      </c>
      <c r="J140" s="199">
        <v>0</v>
      </c>
      <c r="K140" s="199">
        <f t="shared" si="8"/>
        <v>0</v>
      </c>
      <c r="L140" s="331"/>
      <c r="M140" s="331"/>
      <c r="N140" s="331"/>
      <c r="O140" s="199">
        <f t="shared" si="6"/>
        <v>0</v>
      </c>
      <c r="P140" s="199">
        <f t="shared" si="7"/>
        <v>0</v>
      </c>
      <c r="Q140" s="285" t="s">
        <v>699</v>
      </c>
    </row>
    <row r="141" spans="1:17" ht="33.75">
      <c r="A141" s="288">
        <v>305</v>
      </c>
      <c r="B141" s="282">
        <v>100</v>
      </c>
      <c r="C141" s="282">
        <v>150</v>
      </c>
      <c r="D141" s="282">
        <v>500</v>
      </c>
      <c r="E141" s="283">
        <v>20</v>
      </c>
      <c r="F141" s="282"/>
      <c r="G141" s="284" t="s">
        <v>700</v>
      </c>
      <c r="H141" s="199">
        <v>0</v>
      </c>
      <c r="I141" s="199">
        <v>0</v>
      </c>
      <c r="J141" s="199">
        <v>0</v>
      </c>
      <c r="K141" s="199">
        <f t="shared" si="8"/>
        <v>0</v>
      </c>
      <c r="L141" s="331"/>
      <c r="M141" s="331"/>
      <c r="N141" s="331"/>
      <c r="O141" s="199">
        <f t="shared" si="6"/>
        <v>0</v>
      </c>
      <c r="P141" s="199">
        <f t="shared" si="7"/>
        <v>0</v>
      </c>
      <c r="Q141" s="285" t="s">
        <v>701</v>
      </c>
    </row>
    <row r="142" spans="1:17" ht="56.25">
      <c r="A142" s="288">
        <v>305</v>
      </c>
      <c r="B142" s="282">
        <v>100</v>
      </c>
      <c r="C142" s="282">
        <v>150</v>
      </c>
      <c r="D142" s="282">
        <v>500</v>
      </c>
      <c r="E142" s="283">
        <v>25</v>
      </c>
      <c r="F142" s="282"/>
      <c r="G142" s="284" t="s">
        <v>702</v>
      </c>
      <c r="H142" s="199">
        <v>0</v>
      </c>
      <c r="I142" s="199">
        <v>0</v>
      </c>
      <c r="J142" s="199">
        <v>0</v>
      </c>
      <c r="K142" s="199">
        <f t="shared" si="8"/>
        <v>0</v>
      </c>
      <c r="L142" s="331"/>
      <c r="M142" s="331"/>
      <c r="N142" s="331"/>
      <c r="O142" s="199">
        <f t="shared" si="6"/>
        <v>0</v>
      </c>
      <c r="P142" s="199">
        <f t="shared" si="7"/>
        <v>0</v>
      </c>
      <c r="Q142" s="285" t="s">
        <v>703</v>
      </c>
    </row>
    <row r="143" spans="1:17" ht="33.75">
      <c r="A143" s="288">
        <v>305</v>
      </c>
      <c r="B143" s="282">
        <v>100</v>
      </c>
      <c r="C143" s="282">
        <v>150</v>
      </c>
      <c r="D143" s="282">
        <v>500</v>
      </c>
      <c r="E143" s="283">
        <v>30</v>
      </c>
      <c r="F143" s="282"/>
      <c r="G143" s="284" t="s">
        <v>704</v>
      </c>
      <c r="H143" s="199">
        <v>0</v>
      </c>
      <c r="I143" s="199">
        <v>0</v>
      </c>
      <c r="J143" s="199">
        <v>0</v>
      </c>
      <c r="K143" s="199">
        <f t="shared" si="8"/>
        <v>0</v>
      </c>
      <c r="L143" s="331"/>
      <c r="M143" s="331"/>
      <c r="N143" s="331"/>
      <c r="O143" s="199">
        <f t="shared" si="6"/>
        <v>0</v>
      </c>
      <c r="P143" s="199">
        <f t="shared" si="7"/>
        <v>0</v>
      </c>
      <c r="Q143" s="285" t="s">
        <v>705</v>
      </c>
    </row>
    <row r="144" spans="1:17" ht="56.25">
      <c r="A144" s="288">
        <v>305</v>
      </c>
      <c r="B144" s="282">
        <v>100</v>
      </c>
      <c r="C144" s="282">
        <v>150</v>
      </c>
      <c r="D144" s="282">
        <v>500</v>
      </c>
      <c r="E144" s="283">
        <v>35</v>
      </c>
      <c r="F144" s="282"/>
      <c r="G144" s="284" t="s">
        <v>706</v>
      </c>
      <c r="H144" s="199">
        <v>0</v>
      </c>
      <c r="I144" s="199">
        <v>0</v>
      </c>
      <c r="J144" s="199">
        <v>0</v>
      </c>
      <c r="K144" s="199">
        <f t="shared" si="8"/>
        <v>0</v>
      </c>
      <c r="L144" s="331"/>
      <c r="M144" s="331"/>
      <c r="N144" s="331"/>
      <c r="O144" s="199">
        <f t="shared" si="6"/>
        <v>0</v>
      </c>
      <c r="P144" s="199">
        <f t="shared" si="7"/>
        <v>0</v>
      </c>
      <c r="Q144" s="285" t="s">
        <v>707</v>
      </c>
    </row>
    <row r="145" spans="1:17" ht="33.75">
      <c r="A145" s="288">
        <v>305</v>
      </c>
      <c r="B145" s="282">
        <v>100</v>
      </c>
      <c r="C145" s="282">
        <v>150</v>
      </c>
      <c r="D145" s="282">
        <v>500</v>
      </c>
      <c r="E145" s="283">
        <v>40</v>
      </c>
      <c r="F145" s="282"/>
      <c r="G145" s="284" t="s">
        <v>708</v>
      </c>
      <c r="H145" s="199">
        <v>0</v>
      </c>
      <c r="I145" s="199">
        <v>0</v>
      </c>
      <c r="J145" s="199">
        <v>0</v>
      </c>
      <c r="K145" s="199">
        <f t="shared" si="8"/>
        <v>0</v>
      </c>
      <c r="L145" s="331"/>
      <c r="M145" s="331"/>
      <c r="N145" s="331"/>
      <c r="O145" s="199">
        <f t="shared" si="6"/>
        <v>0</v>
      </c>
      <c r="P145" s="199">
        <f t="shared" si="7"/>
        <v>0</v>
      </c>
      <c r="Q145" s="285" t="s">
        <v>709</v>
      </c>
    </row>
    <row r="146" spans="1:17" ht="45">
      <c r="A146" s="288">
        <v>305</v>
      </c>
      <c r="B146" s="282">
        <v>100</v>
      </c>
      <c r="C146" s="282">
        <v>150</v>
      </c>
      <c r="D146" s="282">
        <v>500</v>
      </c>
      <c r="E146" s="283">
        <v>45</v>
      </c>
      <c r="F146" s="282"/>
      <c r="G146" s="284" t="s">
        <v>710</v>
      </c>
      <c r="H146" s="199">
        <v>0</v>
      </c>
      <c r="I146" s="199">
        <v>0</v>
      </c>
      <c r="J146" s="199">
        <v>0</v>
      </c>
      <c r="K146" s="199">
        <f t="shared" si="8"/>
        <v>0</v>
      </c>
      <c r="L146" s="331"/>
      <c r="M146" s="331"/>
      <c r="N146" s="331"/>
      <c r="O146" s="199">
        <f t="shared" si="6"/>
        <v>0</v>
      </c>
      <c r="P146" s="199">
        <f t="shared" si="7"/>
        <v>0</v>
      </c>
      <c r="Q146" s="285" t="s">
        <v>711</v>
      </c>
    </row>
    <row r="147" spans="1:17" ht="45">
      <c r="A147" s="288">
        <v>305</v>
      </c>
      <c r="B147" s="282">
        <v>100</v>
      </c>
      <c r="C147" s="282">
        <v>150</v>
      </c>
      <c r="D147" s="283">
        <v>600</v>
      </c>
      <c r="E147" s="283"/>
      <c r="F147" s="282"/>
      <c r="G147" s="284" t="s">
        <v>712</v>
      </c>
      <c r="H147" s="199">
        <v>0</v>
      </c>
      <c r="I147" s="199">
        <v>0</v>
      </c>
      <c r="J147" s="199">
        <v>0</v>
      </c>
      <c r="K147" s="199">
        <f t="shared" si="8"/>
        <v>0</v>
      </c>
      <c r="L147" s="331"/>
      <c r="M147" s="331"/>
      <c r="N147" s="331"/>
      <c r="O147" s="199">
        <f t="shared" si="6"/>
        <v>0</v>
      </c>
      <c r="P147" s="199">
        <f t="shared" si="7"/>
        <v>0</v>
      </c>
      <c r="Q147" s="285" t="s">
        <v>713</v>
      </c>
    </row>
    <row r="148" spans="1:17" ht="78.75">
      <c r="A148" s="288">
        <v>305</v>
      </c>
      <c r="B148" s="282">
        <v>100</v>
      </c>
      <c r="C148" s="282">
        <v>150</v>
      </c>
      <c r="D148" s="283">
        <v>700</v>
      </c>
      <c r="E148" s="283"/>
      <c r="F148" s="282"/>
      <c r="G148" s="284" t="s">
        <v>714</v>
      </c>
      <c r="H148" s="199">
        <v>0</v>
      </c>
      <c r="I148" s="199">
        <v>0</v>
      </c>
      <c r="J148" s="199">
        <v>0</v>
      </c>
      <c r="K148" s="199">
        <f t="shared" si="8"/>
        <v>0</v>
      </c>
      <c r="L148" s="331"/>
      <c r="M148" s="331"/>
      <c r="N148" s="331"/>
      <c r="O148" s="199">
        <f t="shared" si="6"/>
        <v>0</v>
      </c>
      <c r="P148" s="199">
        <f t="shared" si="7"/>
        <v>0</v>
      </c>
      <c r="Q148" s="285" t="s">
        <v>715</v>
      </c>
    </row>
    <row r="149" spans="1:17" ht="22.5">
      <c r="A149" s="288">
        <v>305</v>
      </c>
      <c r="B149" s="282">
        <v>100</v>
      </c>
      <c r="C149" s="282">
        <v>200</v>
      </c>
      <c r="D149" s="282"/>
      <c r="E149" s="283"/>
      <c r="F149" s="282"/>
      <c r="G149" s="298" t="s">
        <v>716</v>
      </c>
      <c r="H149" s="198">
        <v>0</v>
      </c>
      <c r="I149" s="198">
        <v>0</v>
      </c>
      <c r="J149" s="198">
        <v>0</v>
      </c>
      <c r="K149" s="198">
        <f t="shared" si="8"/>
        <v>0</v>
      </c>
      <c r="L149" s="328"/>
      <c r="M149" s="328"/>
      <c r="N149" s="328"/>
      <c r="O149" s="198">
        <f t="shared" si="6"/>
        <v>0</v>
      </c>
      <c r="P149" s="198">
        <f t="shared" si="7"/>
        <v>0</v>
      </c>
      <c r="Q149" s="287" t="s">
        <v>717</v>
      </c>
    </row>
    <row r="150" spans="1:17" ht="33.75">
      <c r="A150" s="288">
        <v>305</v>
      </c>
      <c r="B150" s="282">
        <v>100</v>
      </c>
      <c r="C150" s="282">
        <v>200</v>
      </c>
      <c r="D150" s="282">
        <v>100</v>
      </c>
      <c r="E150" s="283"/>
      <c r="F150" s="283"/>
      <c r="G150" s="284" t="s">
        <v>675</v>
      </c>
      <c r="H150" s="199">
        <v>0</v>
      </c>
      <c r="I150" s="199">
        <v>0</v>
      </c>
      <c r="J150" s="199">
        <v>0</v>
      </c>
      <c r="K150" s="199">
        <f t="shared" si="8"/>
        <v>0</v>
      </c>
      <c r="L150" s="331"/>
      <c r="M150" s="331"/>
      <c r="N150" s="331"/>
      <c r="O150" s="199">
        <f t="shared" si="6"/>
        <v>0</v>
      </c>
      <c r="P150" s="199">
        <f t="shared" si="7"/>
        <v>0</v>
      </c>
      <c r="Q150" s="287" t="s">
        <v>718</v>
      </c>
    </row>
    <row r="151" spans="1:17" ht="22.5">
      <c r="A151" s="288">
        <v>305</v>
      </c>
      <c r="B151" s="282">
        <v>100</v>
      </c>
      <c r="C151" s="282">
        <v>200</v>
      </c>
      <c r="D151" s="283">
        <v>200</v>
      </c>
      <c r="E151" s="282"/>
      <c r="F151" s="282"/>
      <c r="G151" s="284" t="s">
        <v>681</v>
      </c>
      <c r="H151" s="199">
        <v>0</v>
      </c>
      <c r="I151" s="199">
        <v>0</v>
      </c>
      <c r="J151" s="199">
        <v>0</v>
      </c>
      <c r="K151" s="199">
        <f t="shared" si="8"/>
        <v>0</v>
      </c>
      <c r="L151" s="331"/>
      <c r="M151" s="331"/>
      <c r="N151" s="331"/>
      <c r="O151" s="199">
        <f t="shared" si="6"/>
        <v>0</v>
      </c>
      <c r="P151" s="199">
        <f t="shared" si="7"/>
        <v>0</v>
      </c>
      <c r="Q151" s="285" t="s">
        <v>719</v>
      </c>
    </row>
    <row r="152" spans="1:17" ht="33.75">
      <c r="A152" s="288">
        <v>305</v>
      </c>
      <c r="B152" s="282">
        <v>100</v>
      </c>
      <c r="C152" s="282">
        <v>200</v>
      </c>
      <c r="D152" s="283">
        <v>300</v>
      </c>
      <c r="E152" s="282"/>
      <c r="F152" s="282"/>
      <c r="G152" s="284" t="s">
        <v>720</v>
      </c>
      <c r="H152" s="199">
        <v>0</v>
      </c>
      <c r="I152" s="199">
        <v>0</v>
      </c>
      <c r="J152" s="199">
        <v>0</v>
      </c>
      <c r="K152" s="199">
        <f t="shared" si="8"/>
        <v>0</v>
      </c>
      <c r="L152" s="331"/>
      <c r="M152" s="331"/>
      <c r="N152" s="331"/>
      <c r="O152" s="199">
        <f t="shared" si="6"/>
        <v>0</v>
      </c>
      <c r="P152" s="199">
        <f t="shared" si="7"/>
        <v>0</v>
      </c>
      <c r="Q152" s="285" t="s">
        <v>721</v>
      </c>
    </row>
    <row r="153" spans="1:17" ht="12.75">
      <c r="A153" s="288">
        <v>305</v>
      </c>
      <c r="B153" s="282">
        <v>100</v>
      </c>
      <c r="C153" s="282">
        <v>200</v>
      </c>
      <c r="D153" s="282">
        <v>400</v>
      </c>
      <c r="E153" s="282"/>
      <c r="F153" s="282"/>
      <c r="G153" s="298" t="s">
        <v>722</v>
      </c>
      <c r="H153" s="198">
        <v>0</v>
      </c>
      <c r="I153" s="198">
        <v>0</v>
      </c>
      <c r="J153" s="198">
        <v>0</v>
      </c>
      <c r="K153" s="198">
        <f t="shared" si="8"/>
        <v>0</v>
      </c>
      <c r="L153" s="328"/>
      <c r="M153" s="328"/>
      <c r="N153" s="328"/>
      <c r="O153" s="198">
        <f t="shared" si="6"/>
        <v>0</v>
      </c>
      <c r="P153" s="198">
        <f t="shared" si="7"/>
        <v>0</v>
      </c>
      <c r="Q153" s="285" t="s">
        <v>723</v>
      </c>
    </row>
    <row r="154" spans="1:17" ht="21" customHeight="1">
      <c r="A154" s="288">
        <v>305</v>
      </c>
      <c r="B154" s="282">
        <v>100</v>
      </c>
      <c r="C154" s="282">
        <v>200</v>
      </c>
      <c r="D154" s="282">
        <v>400</v>
      </c>
      <c r="E154" s="283">
        <v>10</v>
      </c>
      <c r="F154" s="282"/>
      <c r="G154" s="284" t="s">
        <v>724</v>
      </c>
      <c r="H154" s="199">
        <v>0</v>
      </c>
      <c r="I154" s="199">
        <v>0</v>
      </c>
      <c r="J154" s="199">
        <v>0</v>
      </c>
      <c r="K154" s="199">
        <f t="shared" si="8"/>
        <v>0</v>
      </c>
      <c r="L154" s="331"/>
      <c r="M154" s="331"/>
      <c r="N154" s="331"/>
      <c r="O154" s="199">
        <f t="shared" si="6"/>
        <v>0</v>
      </c>
      <c r="P154" s="199">
        <f t="shared" si="7"/>
        <v>0</v>
      </c>
      <c r="Q154" s="285"/>
    </row>
    <row r="155" spans="1:17" ht="33.75">
      <c r="A155" s="288">
        <v>305</v>
      </c>
      <c r="B155" s="282">
        <v>100</v>
      </c>
      <c r="C155" s="282">
        <v>200</v>
      </c>
      <c r="D155" s="282">
        <v>400</v>
      </c>
      <c r="E155" s="283">
        <v>20</v>
      </c>
      <c r="F155" s="282"/>
      <c r="G155" s="284" t="s">
        <v>725</v>
      </c>
      <c r="H155" s="199">
        <v>0</v>
      </c>
      <c r="I155" s="199">
        <v>0</v>
      </c>
      <c r="J155" s="199">
        <v>0</v>
      </c>
      <c r="K155" s="199">
        <f t="shared" si="8"/>
        <v>0</v>
      </c>
      <c r="L155" s="331"/>
      <c r="M155" s="331"/>
      <c r="N155" s="331"/>
      <c r="O155" s="199">
        <f t="shared" si="6"/>
        <v>0</v>
      </c>
      <c r="P155" s="199">
        <f t="shared" si="7"/>
        <v>0</v>
      </c>
      <c r="Q155" s="285"/>
    </row>
    <row r="156" spans="1:17" ht="12.75">
      <c r="A156" s="288">
        <v>305</v>
      </c>
      <c r="B156" s="282">
        <v>100</v>
      </c>
      <c r="C156" s="282">
        <v>200</v>
      </c>
      <c r="D156" s="282">
        <v>500</v>
      </c>
      <c r="E156" s="282"/>
      <c r="F156" s="282"/>
      <c r="G156" s="298" t="s">
        <v>726</v>
      </c>
      <c r="H156" s="198">
        <v>0</v>
      </c>
      <c r="I156" s="198">
        <v>0</v>
      </c>
      <c r="J156" s="198">
        <v>0</v>
      </c>
      <c r="K156" s="198">
        <f t="shared" si="8"/>
        <v>0</v>
      </c>
      <c r="L156" s="328"/>
      <c r="M156" s="328"/>
      <c r="N156" s="328"/>
      <c r="O156" s="198">
        <f t="shared" si="6"/>
        <v>0</v>
      </c>
      <c r="P156" s="198">
        <f t="shared" si="7"/>
        <v>0</v>
      </c>
      <c r="Q156" s="285" t="s">
        <v>727</v>
      </c>
    </row>
    <row r="157" spans="1:17" ht="33.75">
      <c r="A157" s="288">
        <v>305</v>
      </c>
      <c r="B157" s="282">
        <v>100</v>
      </c>
      <c r="C157" s="282">
        <v>200</v>
      </c>
      <c r="D157" s="282">
        <v>500</v>
      </c>
      <c r="E157" s="283">
        <v>10</v>
      </c>
      <c r="F157" s="282"/>
      <c r="G157" s="284" t="s">
        <v>724</v>
      </c>
      <c r="H157" s="199">
        <v>0</v>
      </c>
      <c r="I157" s="199">
        <v>0</v>
      </c>
      <c r="J157" s="199">
        <v>0</v>
      </c>
      <c r="K157" s="199">
        <f t="shared" si="8"/>
        <v>0</v>
      </c>
      <c r="L157" s="331"/>
      <c r="M157" s="331"/>
      <c r="N157" s="331"/>
      <c r="O157" s="199">
        <f t="shared" si="6"/>
        <v>0</v>
      </c>
      <c r="P157" s="199">
        <f t="shared" si="7"/>
        <v>0</v>
      </c>
      <c r="Q157" s="285"/>
    </row>
    <row r="158" spans="1:17" ht="33.75">
      <c r="A158" s="288">
        <v>305</v>
      </c>
      <c r="B158" s="282">
        <v>100</v>
      </c>
      <c r="C158" s="282">
        <v>200</v>
      </c>
      <c r="D158" s="282">
        <v>500</v>
      </c>
      <c r="E158" s="283">
        <v>20</v>
      </c>
      <c r="F158" s="282"/>
      <c r="G158" s="284" t="s">
        <v>725</v>
      </c>
      <c r="H158" s="199">
        <v>0</v>
      </c>
      <c r="I158" s="199">
        <v>0</v>
      </c>
      <c r="J158" s="199">
        <v>0</v>
      </c>
      <c r="K158" s="199">
        <f t="shared" si="8"/>
        <v>0</v>
      </c>
      <c r="L158" s="331"/>
      <c r="M158" s="331"/>
      <c r="N158" s="331"/>
      <c r="O158" s="199">
        <f t="shared" si="6"/>
        <v>0</v>
      </c>
      <c r="P158" s="199">
        <f t="shared" si="7"/>
        <v>0</v>
      </c>
      <c r="Q158" s="285"/>
    </row>
    <row r="159" spans="1:17" ht="22.5">
      <c r="A159" s="288">
        <v>305</v>
      </c>
      <c r="B159" s="282">
        <v>100</v>
      </c>
      <c r="C159" s="282">
        <v>250</v>
      </c>
      <c r="D159" s="282"/>
      <c r="E159" s="282"/>
      <c r="F159" s="282"/>
      <c r="G159" s="280" t="s">
        <v>728</v>
      </c>
      <c r="H159" s="198">
        <v>0</v>
      </c>
      <c r="I159" s="198">
        <v>0</v>
      </c>
      <c r="J159" s="198">
        <v>0</v>
      </c>
      <c r="K159" s="198">
        <f t="shared" si="8"/>
        <v>0</v>
      </c>
      <c r="L159" s="328"/>
      <c r="M159" s="328"/>
      <c r="N159" s="328"/>
      <c r="O159" s="198">
        <f t="shared" si="6"/>
        <v>0</v>
      </c>
      <c r="P159" s="198">
        <f t="shared" si="7"/>
        <v>0</v>
      </c>
      <c r="Q159" s="287" t="s">
        <v>729</v>
      </c>
    </row>
    <row r="160" spans="1:17" ht="33.75">
      <c r="A160" s="288">
        <v>305</v>
      </c>
      <c r="B160" s="282">
        <v>100</v>
      </c>
      <c r="C160" s="282">
        <v>250</v>
      </c>
      <c r="D160" s="282">
        <v>100</v>
      </c>
      <c r="E160" s="283"/>
      <c r="F160" s="283"/>
      <c r="G160" s="284" t="s">
        <v>730</v>
      </c>
      <c r="H160" s="199">
        <v>0</v>
      </c>
      <c r="I160" s="199">
        <v>0</v>
      </c>
      <c r="J160" s="199">
        <v>0</v>
      </c>
      <c r="K160" s="199">
        <f t="shared" si="8"/>
        <v>0</v>
      </c>
      <c r="L160" s="331"/>
      <c r="M160" s="331"/>
      <c r="N160" s="331"/>
      <c r="O160" s="199">
        <f t="shared" si="6"/>
        <v>0</v>
      </c>
      <c r="P160" s="199">
        <f t="shared" si="7"/>
        <v>0</v>
      </c>
      <c r="Q160" s="287" t="s">
        <v>731</v>
      </c>
    </row>
    <row r="161" spans="1:17" ht="22.5">
      <c r="A161" s="288">
        <v>305</v>
      </c>
      <c r="B161" s="282">
        <v>100</v>
      </c>
      <c r="C161" s="282">
        <v>250</v>
      </c>
      <c r="D161" s="283">
        <v>200</v>
      </c>
      <c r="E161" s="283"/>
      <c r="F161" s="282"/>
      <c r="G161" s="284" t="s">
        <v>681</v>
      </c>
      <c r="H161" s="199">
        <v>0</v>
      </c>
      <c r="I161" s="199">
        <v>0</v>
      </c>
      <c r="J161" s="199">
        <v>0</v>
      </c>
      <c r="K161" s="199">
        <f t="shared" si="8"/>
        <v>0</v>
      </c>
      <c r="L161" s="331"/>
      <c r="M161" s="331"/>
      <c r="N161" s="331"/>
      <c r="O161" s="199">
        <f t="shared" si="6"/>
        <v>0</v>
      </c>
      <c r="P161" s="199">
        <f t="shared" si="7"/>
        <v>0</v>
      </c>
      <c r="Q161" s="285" t="s">
        <v>732</v>
      </c>
    </row>
    <row r="162" spans="1:17" ht="12.75">
      <c r="A162" s="288">
        <v>305</v>
      </c>
      <c r="B162" s="282">
        <v>100</v>
      </c>
      <c r="C162" s="282">
        <v>250</v>
      </c>
      <c r="D162" s="283">
        <v>300</v>
      </c>
      <c r="E162" s="283"/>
      <c r="F162" s="282"/>
      <c r="G162" s="284" t="s">
        <v>671</v>
      </c>
      <c r="H162" s="199">
        <v>0</v>
      </c>
      <c r="I162" s="199">
        <v>0</v>
      </c>
      <c r="J162" s="199">
        <v>0</v>
      </c>
      <c r="K162" s="199">
        <f t="shared" si="8"/>
        <v>0</v>
      </c>
      <c r="L162" s="331"/>
      <c r="M162" s="331"/>
      <c r="N162" s="331"/>
      <c r="O162" s="199">
        <f t="shared" si="6"/>
        <v>0</v>
      </c>
      <c r="P162" s="199">
        <f t="shared" si="7"/>
        <v>0</v>
      </c>
      <c r="Q162" s="285" t="s">
        <v>733</v>
      </c>
    </row>
    <row r="163" spans="1:17" ht="12.75">
      <c r="A163" s="288">
        <v>305</v>
      </c>
      <c r="B163" s="282">
        <v>100</v>
      </c>
      <c r="C163" s="282">
        <v>250</v>
      </c>
      <c r="D163" s="282">
        <v>400</v>
      </c>
      <c r="E163" s="282"/>
      <c r="F163" s="282"/>
      <c r="G163" s="298" t="s">
        <v>734</v>
      </c>
      <c r="H163" s="198">
        <v>0</v>
      </c>
      <c r="I163" s="198">
        <v>0</v>
      </c>
      <c r="J163" s="198">
        <v>0</v>
      </c>
      <c r="K163" s="198">
        <f t="shared" si="8"/>
        <v>0</v>
      </c>
      <c r="L163" s="328"/>
      <c r="M163" s="328"/>
      <c r="N163" s="328"/>
      <c r="O163" s="198">
        <f t="shared" si="6"/>
        <v>0</v>
      </c>
      <c r="P163" s="198">
        <f t="shared" si="7"/>
        <v>0</v>
      </c>
      <c r="Q163" s="285" t="s">
        <v>735</v>
      </c>
    </row>
    <row r="164" spans="1:17" ht="22.5">
      <c r="A164" s="288">
        <v>305</v>
      </c>
      <c r="B164" s="282">
        <v>100</v>
      </c>
      <c r="C164" s="282">
        <v>250</v>
      </c>
      <c r="D164" s="282">
        <v>400</v>
      </c>
      <c r="E164" s="283">
        <v>10</v>
      </c>
      <c r="F164" s="282"/>
      <c r="G164" s="284" t="s">
        <v>736</v>
      </c>
      <c r="H164" s="199">
        <v>0</v>
      </c>
      <c r="I164" s="199">
        <v>0</v>
      </c>
      <c r="J164" s="199">
        <v>0</v>
      </c>
      <c r="K164" s="199">
        <f t="shared" si="8"/>
        <v>0</v>
      </c>
      <c r="L164" s="331"/>
      <c r="M164" s="331"/>
      <c r="N164" s="331"/>
      <c r="O164" s="199">
        <f t="shared" si="6"/>
        <v>0</v>
      </c>
      <c r="P164" s="199">
        <f t="shared" si="7"/>
        <v>0</v>
      </c>
      <c r="Q164" s="285"/>
    </row>
    <row r="165" spans="1:17" ht="22.5">
      <c r="A165" s="288">
        <v>305</v>
      </c>
      <c r="B165" s="282">
        <v>100</v>
      </c>
      <c r="C165" s="282">
        <v>250</v>
      </c>
      <c r="D165" s="282">
        <v>400</v>
      </c>
      <c r="E165" s="283">
        <v>20</v>
      </c>
      <c r="F165" s="282"/>
      <c r="G165" s="284" t="s">
        <v>737</v>
      </c>
      <c r="H165" s="199">
        <v>0</v>
      </c>
      <c r="I165" s="199">
        <v>0</v>
      </c>
      <c r="J165" s="199">
        <v>0</v>
      </c>
      <c r="K165" s="199">
        <f t="shared" si="8"/>
        <v>0</v>
      </c>
      <c r="L165" s="331"/>
      <c r="M165" s="331"/>
      <c r="N165" s="331"/>
      <c r="O165" s="199">
        <f t="shared" si="6"/>
        <v>0</v>
      </c>
      <c r="P165" s="199">
        <f t="shared" si="7"/>
        <v>0</v>
      </c>
      <c r="Q165" s="285"/>
    </row>
    <row r="166" spans="1:17" ht="22.5">
      <c r="A166" s="288">
        <v>305</v>
      </c>
      <c r="B166" s="282">
        <v>100</v>
      </c>
      <c r="C166" s="282">
        <v>250</v>
      </c>
      <c r="D166" s="282">
        <v>400</v>
      </c>
      <c r="E166" s="283">
        <v>30</v>
      </c>
      <c r="F166" s="282"/>
      <c r="G166" s="284" t="s">
        <v>738</v>
      </c>
      <c r="H166" s="199">
        <v>0</v>
      </c>
      <c r="I166" s="199">
        <v>0</v>
      </c>
      <c r="J166" s="199">
        <v>0</v>
      </c>
      <c r="K166" s="199">
        <f t="shared" si="8"/>
        <v>0</v>
      </c>
      <c r="L166" s="331"/>
      <c r="M166" s="331"/>
      <c r="N166" s="331"/>
      <c r="O166" s="199">
        <f t="shared" si="6"/>
        <v>0</v>
      </c>
      <c r="P166" s="199">
        <f t="shared" si="7"/>
        <v>0</v>
      </c>
      <c r="Q166" s="285"/>
    </row>
    <row r="167" spans="1:17" ht="12.75">
      <c r="A167" s="288">
        <v>305</v>
      </c>
      <c r="B167" s="282">
        <v>100</v>
      </c>
      <c r="C167" s="282">
        <v>250</v>
      </c>
      <c r="D167" s="282">
        <v>400</v>
      </c>
      <c r="E167" s="283">
        <v>90</v>
      </c>
      <c r="F167" s="282"/>
      <c r="G167" s="284" t="s">
        <v>739</v>
      </c>
      <c r="H167" s="199">
        <v>0</v>
      </c>
      <c r="I167" s="199">
        <v>0</v>
      </c>
      <c r="J167" s="199">
        <v>0</v>
      </c>
      <c r="K167" s="199">
        <f t="shared" si="8"/>
        <v>0</v>
      </c>
      <c r="L167" s="331"/>
      <c r="M167" s="331"/>
      <c r="N167" s="331"/>
      <c r="O167" s="199">
        <f t="shared" si="6"/>
        <v>0</v>
      </c>
      <c r="P167" s="199">
        <f t="shared" si="7"/>
        <v>0</v>
      </c>
      <c r="Q167" s="295"/>
    </row>
    <row r="168" spans="1:17" ht="22.5">
      <c r="A168" s="288">
        <v>305</v>
      </c>
      <c r="B168" s="282">
        <v>100</v>
      </c>
      <c r="C168" s="282">
        <v>300</v>
      </c>
      <c r="D168" s="282"/>
      <c r="E168" s="282"/>
      <c r="F168" s="282"/>
      <c r="G168" s="280" t="s">
        <v>740</v>
      </c>
      <c r="H168" s="198">
        <v>0</v>
      </c>
      <c r="I168" s="198">
        <v>0</v>
      </c>
      <c r="J168" s="198">
        <v>0</v>
      </c>
      <c r="K168" s="198">
        <f t="shared" si="8"/>
        <v>0</v>
      </c>
      <c r="L168" s="328"/>
      <c r="M168" s="328"/>
      <c r="N168" s="328"/>
      <c r="O168" s="198">
        <f t="shared" si="6"/>
        <v>0</v>
      </c>
      <c r="P168" s="198">
        <f t="shared" si="7"/>
        <v>0</v>
      </c>
      <c r="Q168" s="287" t="s">
        <v>741</v>
      </c>
    </row>
    <row r="169" spans="1:17" ht="33.75">
      <c r="A169" s="288">
        <v>305</v>
      </c>
      <c r="B169" s="282">
        <v>100</v>
      </c>
      <c r="C169" s="282">
        <v>300</v>
      </c>
      <c r="D169" s="282">
        <v>100</v>
      </c>
      <c r="E169" s="283"/>
      <c r="F169" s="283"/>
      <c r="G169" s="284" t="s">
        <v>675</v>
      </c>
      <c r="H169" s="199">
        <v>0</v>
      </c>
      <c r="I169" s="199">
        <v>0</v>
      </c>
      <c r="J169" s="199">
        <v>0</v>
      </c>
      <c r="K169" s="199">
        <f t="shared" si="8"/>
        <v>0</v>
      </c>
      <c r="L169" s="331"/>
      <c r="M169" s="331"/>
      <c r="N169" s="331"/>
      <c r="O169" s="199">
        <f t="shared" si="6"/>
        <v>0</v>
      </c>
      <c r="P169" s="199">
        <f t="shared" si="7"/>
        <v>0</v>
      </c>
      <c r="Q169" s="287" t="s">
        <v>741</v>
      </c>
    </row>
    <row r="170" spans="1:17" ht="22.5">
      <c r="A170" s="288">
        <v>305</v>
      </c>
      <c r="B170" s="282">
        <v>100</v>
      </c>
      <c r="C170" s="282">
        <v>300</v>
      </c>
      <c r="D170" s="283">
        <v>200</v>
      </c>
      <c r="E170" s="283"/>
      <c r="F170" s="282"/>
      <c r="G170" s="284" t="s">
        <v>681</v>
      </c>
      <c r="H170" s="199">
        <v>0</v>
      </c>
      <c r="I170" s="199">
        <v>0</v>
      </c>
      <c r="J170" s="199">
        <v>0</v>
      </c>
      <c r="K170" s="199">
        <f t="shared" si="8"/>
        <v>0</v>
      </c>
      <c r="L170" s="331"/>
      <c r="M170" s="331"/>
      <c r="N170" s="331"/>
      <c r="O170" s="199">
        <f t="shared" si="6"/>
        <v>0</v>
      </c>
      <c r="P170" s="199">
        <f t="shared" si="7"/>
        <v>0</v>
      </c>
      <c r="Q170" s="285" t="s">
        <v>742</v>
      </c>
    </row>
    <row r="171" spans="1:17" ht="12.75">
      <c r="A171" s="288">
        <v>305</v>
      </c>
      <c r="B171" s="282">
        <v>100</v>
      </c>
      <c r="C171" s="282">
        <v>300</v>
      </c>
      <c r="D171" s="283">
        <v>300</v>
      </c>
      <c r="E171" s="283"/>
      <c r="F171" s="282"/>
      <c r="G171" s="284" t="s">
        <v>671</v>
      </c>
      <c r="H171" s="199">
        <v>0</v>
      </c>
      <c r="I171" s="199">
        <v>0</v>
      </c>
      <c r="J171" s="199">
        <v>0</v>
      </c>
      <c r="K171" s="199">
        <f t="shared" si="8"/>
        <v>0</v>
      </c>
      <c r="L171" s="331"/>
      <c r="M171" s="331"/>
      <c r="N171" s="331"/>
      <c r="O171" s="199">
        <f t="shared" si="6"/>
        <v>0</v>
      </c>
      <c r="P171" s="199">
        <f t="shared" si="7"/>
        <v>0</v>
      </c>
      <c r="Q171" s="285" t="s">
        <v>743</v>
      </c>
    </row>
    <row r="172" spans="1:17" ht="12.75">
      <c r="A172" s="288">
        <v>305</v>
      </c>
      <c r="B172" s="282">
        <v>100</v>
      </c>
      <c r="C172" s="282">
        <v>300</v>
      </c>
      <c r="D172" s="282">
        <v>400</v>
      </c>
      <c r="E172" s="282"/>
      <c r="F172" s="282"/>
      <c r="G172" s="280" t="s">
        <v>694</v>
      </c>
      <c r="H172" s="198">
        <v>0</v>
      </c>
      <c r="I172" s="198">
        <v>0</v>
      </c>
      <c r="J172" s="198">
        <v>0</v>
      </c>
      <c r="K172" s="198">
        <f t="shared" si="8"/>
        <v>0</v>
      </c>
      <c r="L172" s="328"/>
      <c r="M172" s="328"/>
      <c r="N172" s="328"/>
      <c r="O172" s="198">
        <f t="shared" si="6"/>
        <v>0</v>
      </c>
      <c r="P172" s="198">
        <f t="shared" si="7"/>
        <v>0</v>
      </c>
      <c r="Q172" s="285" t="s">
        <v>744</v>
      </c>
    </row>
    <row r="173" spans="1:17" ht="21" customHeight="1">
      <c r="A173" s="288">
        <v>305</v>
      </c>
      <c r="B173" s="282">
        <v>100</v>
      </c>
      <c r="C173" s="282">
        <v>300</v>
      </c>
      <c r="D173" s="282">
        <v>400</v>
      </c>
      <c r="E173" s="283">
        <v>10</v>
      </c>
      <c r="F173" s="282"/>
      <c r="G173" s="284" t="s">
        <v>745</v>
      </c>
      <c r="H173" s="199">
        <v>0</v>
      </c>
      <c r="I173" s="199">
        <v>0</v>
      </c>
      <c r="J173" s="199">
        <v>0</v>
      </c>
      <c r="K173" s="199">
        <f t="shared" si="8"/>
        <v>0</v>
      </c>
      <c r="L173" s="331"/>
      <c r="M173" s="331"/>
      <c r="N173" s="331"/>
      <c r="O173" s="199">
        <f t="shared" si="6"/>
        <v>0</v>
      </c>
      <c r="P173" s="199">
        <f t="shared" si="7"/>
        <v>0</v>
      </c>
      <c r="Q173" s="285"/>
    </row>
    <row r="174" spans="1:17" ht="22.5">
      <c r="A174" s="288">
        <v>305</v>
      </c>
      <c r="B174" s="282">
        <v>100</v>
      </c>
      <c r="C174" s="282">
        <v>300</v>
      </c>
      <c r="D174" s="282">
        <v>400</v>
      </c>
      <c r="E174" s="283">
        <v>20</v>
      </c>
      <c r="F174" s="282"/>
      <c r="G174" s="284" t="s">
        <v>746</v>
      </c>
      <c r="H174" s="199">
        <v>0</v>
      </c>
      <c r="I174" s="199">
        <v>0</v>
      </c>
      <c r="J174" s="199">
        <v>0</v>
      </c>
      <c r="K174" s="199">
        <f t="shared" si="8"/>
        <v>0</v>
      </c>
      <c r="L174" s="331"/>
      <c r="M174" s="331"/>
      <c r="N174" s="331"/>
      <c r="O174" s="199">
        <f t="shared" si="6"/>
        <v>0</v>
      </c>
      <c r="P174" s="199">
        <f t="shared" si="7"/>
        <v>0</v>
      </c>
      <c r="Q174" s="285"/>
    </row>
    <row r="175" spans="1:17" ht="22.5">
      <c r="A175" s="288">
        <v>305</v>
      </c>
      <c r="B175" s="282">
        <v>100</v>
      </c>
      <c r="C175" s="282">
        <v>350</v>
      </c>
      <c r="D175" s="282"/>
      <c r="E175" s="282"/>
      <c r="F175" s="282"/>
      <c r="G175" s="280" t="s">
        <v>747</v>
      </c>
      <c r="H175" s="198">
        <v>0</v>
      </c>
      <c r="I175" s="198">
        <v>0</v>
      </c>
      <c r="J175" s="198">
        <v>0</v>
      </c>
      <c r="K175" s="198">
        <f t="shared" si="8"/>
        <v>0</v>
      </c>
      <c r="L175" s="328"/>
      <c r="M175" s="328"/>
      <c r="N175" s="328"/>
      <c r="O175" s="198">
        <f t="shared" si="6"/>
        <v>0</v>
      </c>
      <c r="P175" s="198">
        <f t="shared" si="7"/>
        <v>0</v>
      </c>
      <c r="Q175" s="285" t="s">
        <v>748</v>
      </c>
    </row>
    <row r="176" spans="1:17" ht="33.75">
      <c r="A176" s="288">
        <v>305</v>
      </c>
      <c r="B176" s="282">
        <v>100</v>
      </c>
      <c r="C176" s="282">
        <v>350</v>
      </c>
      <c r="D176" s="282">
        <v>100</v>
      </c>
      <c r="E176" s="282"/>
      <c r="F176" s="282"/>
      <c r="G176" s="298" t="s">
        <v>675</v>
      </c>
      <c r="H176" s="198">
        <v>0</v>
      </c>
      <c r="I176" s="198">
        <v>0</v>
      </c>
      <c r="J176" s="198">
        <v>0</v>
      </c>
      <c r="K176" s="198">
        <f t="shared" si="8"/>
        <v>0</v>
      </c>
      <c r="L176" s="328"/>
      <c r="M176" s="328"/>
      <c r="N176" s="328"/>
      <c r="O176" s="198">
        <f t="shared" si="6"/>
        <v>0</v>
      </c>
      <c r="P176" s="198">
        <f t="shared" si="7"/>
        <v>0</v>
      </c>
      <c r="Q176" s="285" t="s">
        <v>749</v>
      </c>
    </row>
    <row r="177" spans="1:17" ht="33.75">
      <c r="A177" s="288">
        <v>305</v>
      </c>
      <c r="B177" s="282">
        <v>100</v>
      </c>
      <c r="C177" s="282">
        <v>350</v>
      </c>
      <c r="D177" s="282">
        <v>100</v>
      </c>
      <c r="E177" s="283">
        <v>10</v>
      </c>
      <c r="F177" s="282"/>
      <c r="G177" s="284" t="s">
        <v>750</v>
      </c>
      <c r="H177" s="199">
        <v>0</v>
      </c>
      <c r="I177" s="199">
        <v>0</v>
      </c>
      <c r="J177" s="199">
        <v>0</v>
      </c>
      <c r="K177" s="199">
        <f t="shared" si="8"/>
        <v>0</v>
      </c>
      <c r="L177" s="331"/>
      <c r="M177" s="331"/>
      <c r="N177" s="331"/>
      <c r="O177" s="199">
        <f t="shared" si="6"/>
        <v>0</v>
      </c>
      <c r="P177" s="199">
        <f t="shared" si="7"/>
        <v>0</v>
      </c>
      <c r="Q177" s="285"/>
    </row>
    <row r="178" spans="1:17" ht="33.75">
      <c r="A178" s="288">
        <v>305</v>
      </c>
      <c r="B178" s="282">
        <v>100</v>
      </c>
      <c r="C178" s="282">
        <v>350</v>
      </c>
      <c r="D178" s="282">
        <v>100</v>
      </c>
      <c r="E178" s="283">
        <v>20</v>
      </c>
      <c r="F178" s="282"/>
      <c r="G178" s="284" t="s">
        <v>751</v>
      </c>
      <c r="H178" s="199">
        <v>0</v>
      </c>
      <c r="I178" s="199">
        <v>0</v>
      </c>
      <c r="J178" s="199">
        <v>0</v>
      </c>
      <c r="K178" s="199">
        <f t="shared" si="8"/>
        <v>0</v>
      </c>
      <c r="L178" s="331"/>
      <c r="M178" s="331"/>
      <c r="N178" s="331"/>
      <c r="O178" s="199">
        <f t="shared" si="6"/>
        <v>0</v>
      </c>
      <c r="P178" s="199">
        <f t="shared" si="7"/>
        <v>0</v>
      </c>
      <c r="Q178" s="285"/>
    </row>
    <row r="179" spans="1:17" ht="22.5">
      <c r="A179" s="288">
        <v>305</v>
      </c>
      <c r="B179" s="282">
        <v>100</v>
      </c>
      <c r="C179" s="282">
        <v>350</v>
      </c>
      <c r="D179" s="283">
        <v>200</v>
      </c>
      <c r="E179" s="283"/>
      <c r="F179" s="282"/>
      <c r="G179" s="284" t="s">
        <v>681</v>
      </c>
      <c r="H179" s="199">
        <v>0</v>
      </c>
      <c r="I179" s="199">
        <v>0</v>
      </c>
      <c r="J179" s="199">
        <v>0</v>
      </c>
      <c r="K179" s="199">
        <f t="shared" si="8"/>
        <v>0</v>
      </c>
      <c r="L179" s="331"/>
      <c r="M179" s="331"/>
      <c r="N179" s="331"/>
      <c r="O179" s="199">
        <f t="shared" si="6"/>
        <v>0</v>
      </c>
      <c r="P179" s="199">
        <f t="shared" si="7"/>
        <v>0</v>
      </c>
      <c r="Q179" s="285" t="s">
        <v>752</v>
      </c>
    </row>
    <row r="180" spans="1:17" ht="12.75">
      <c r="A180" s="288">
        <v>305</v>
      </c>
      <c r="B180" s="282">
        <v>100</v>
      </c>
      <c r="C180" s="282">
        <v>350</v>
      </c>
      <c r="D180" s="282">
        <v>300</v>
      </c>
      <c r="E180" s="282"/>
      <c r="F180" s="282"/>
      <c r="G180" s="298" t="s">
        <v>671</v>
      </c>
      <c r="H180" s="198">
        <v>0</v>
      </c>
      <c r="I180" s="198">
        <v>0</v>
      </c>
      <c r="J180" s="198">
        <v>0</v>
      </c>
      <c r="K180" s="198">
        <f t="shared" si="8"/>
        <v>0</v>
      </c>
      <c r="L180" s="328"/>
      <c r="M180" s="328"/>
      <c r="N180" s="328"/>
      <c r="O180" s="198">
        <f t="shared" si="6"/>
        <v>0</v>
      </c>
      <c r="P180" s="198">
        <f t="shared" si="7"/>
        <v>0</v>
      </c>
      <c r="Q180" s="285" t="s">
        <v>753</v>
      </c>
    </row>
    <row r="181" spans="1:17" ht="33.75">
      <c r="A181" s="288">
        <v>305</v>
      </c>
      <c r="B181" s="282">
        <v>100</v>
      </c>
      <c r="C181" s="282">
        <v>350</v>
      </c>
      <c r="D181" s="282">
        <v>300</v>
      </c>
      <c r="E181" s="283">
        <v>10</v>
      </c>
      <c r="F181" s="282"/>
      <c r="G181" s="284" t="s">
        <v>754</v>
      </c>
      <c r="H181" s="199">
        <v>0</v>
      </c>
      <c r="I181" s="199">
        <v>0</v>
      </c>
      <c r="J181" s="199">
        <v>0</v>
      </c>
      <c r="K181" s="199">
        <f t="shared" si="8"/>
        <v>0</v>
      </c>
      <c r="L181" s="331"/>
      <c r="M181" s="331"/>
      <c r="N181" s="331"/>
      <c r="O181" s="199">
        <f t="shared" si="6"/>
        <v>0</v>
      </c>
      <c r="P181" s="199">
        <f t="shared" si="7"/>
        <v>0</v>
      </c>
      <c r="Q181" s="285"/>
    </row>
    <row r="182" spans="1:17" s="300" customFormat="1" ht="33.75">
      <c r="A182" s="288">
        <v>305</v>
      </c>
      <c r="B182" s="282">
        <v>100</v>
      </c>
      <c r="C182" s="282">
        <v>350</v>
      </c>
      <c r="D182" s="282">
        <v>300</v>
      </c>
      <c r="E182" s="283">
        <v>20</v>
      </c>
      <c r="F182" s="282"/>
      <c r="G182" s="284" t="s">
        <v>755</v>
      </c>
      <c r="H182" s="199">
        <v>0</v>
      </c>
      <c r="I182" s="199">
        <v>0</v>
      </c>
      <c r="J182" s="199">
        <v>0</v>
      </c>
      <c r="K182" s="199">
        <f t="shared" si="8"/>
        <v>0</v>
      </c>
      <c r="L182" s="331"/>
      <c r="M182" s="331"/>
      <c r="N182" s="331"/>
      <c r="O182" s="199">
        <f t="shared" si="6"/>
        <v>0</v>
      </c>
      <c r="P182" s="199">
        <f t="shared" si="7"/>
        <v>0</v>
      </c>
      <c r="Q182" s="285"/>
    </row>
    <row r="183" spans="1:17" ht="12.75">
      <c r="A183" s="288">
        <v>305</v>
      </c>
      <c r="B183" s="282">
        <v>100</v>
      </c>
      <c r="C183" s="282">
        <v>350</v>
      </c>
      <c r="D183" s="282">
        <v>400</v>
      </c>
      <c r="E183" s="282"/>
      <c r="F183" s="282"/>
      <c r="G183" s="298" t="s">
        <v>694</v>
      </c>
      <c r="H183" s="198">
        <v>0</v>
      </c>
      <c r="I183" s="198">
        <v>0</v>
      </c>
      <c r="J183" s="198">
        <v>0</v>
      </c>
      <c r="K183" s="198">
        <f t="shared" si="8"/>
        <v>0</v>
      </c>
      <c r="L183" s="328"/>
      <c r="M183" s="328"/>
      <c r="N183" s="328"/>
      <c r="O183" s="198">
        <f t="shared" si="6"/>
        <v>0</v>
      </c>
      <c r="P183" s="198">
        <f t="shared" si="7"/>
        <v>0</v>
      </c>
      <c r="Q183" s="285" t="s">
        <v>756</v>
      </c>
    </row>
    <row r="184" spans="1:17" ht="45">
      <c r="A184" s="288">
        <v>305</v>
      </c>
      <c r="B184" s="282">
        <v>100</v>
      </c>
      <c r="C184" s="282">
        <v>350</v>
      </c>
      <c r="D184" s="282">
        <v>400</v>
      </c>
      <c r="E184" s="283">
        <v>10</v>
      </c>
      <c r="F184" s="282"/>
      <c r="G184" s="284" t="s">
        <v>757</v>
      </c>
      <c r="H184" s="199">
        <v>0</v>
      </c>
      <c r="I184" s="199">
        <v>0</v>
      </c>
      <c r="J184" s="199">
        <v>0</v>
      </c>
      <c r="K184" s="199">
        <f t="shared" si="8"/>
        <v>0</v>
      </c>
      <c r="L184" s="331"/>
      <c r="M184" s="331"/>
      <c r="N184" s="331"/>
      <c r="O184" s="199">
        <f t="shared" si="6"/>
        <v>0</v>
      </c>
      <c r="P184" s="199">
        <f t="shared" si="7"/>
        <v>0</v>
      </c>
      <c r="Q184" s="285" t="s">
        <v>758</v>
      </c>
    </row>
    <row r="185" spans="1:17" ht="33.75">
      <c r="A185" s="288">
        <v>305</v>
      </c>
      <c r="B185" s="282">
        <v>100</v>
      </c>
      <c r="C185" s="282">
        <v>350</v>
      </c>
      <c r="D185" s="282">
        <v>400</v>
      </c>
      <c r="E185" s="283">
        <v>20</v>
      </c>
      <c r="F185" s="282"/>
      <c r="G185" s="284" t="s">
        <v>759</v>
      </c>
      <c r="H185" s="199">
        <v>0</v>
      </c>
      <c r="I185" s="199">
        <v>0</v>
      </c>
      <c r="J185" s="199">
        <v>0</v>
      </c>
      <c r="K185" s="199">
        <f t="shared" si="8"/>
        <v>0</v>
      </c>
      <c r="L185" s="331"/>
      <c r="M185" s="331"/>
      <c r="N185" s="331"/>
      <c r="O185" s="199">
        <f t="shared" si="6"/>
        <v>0</v>
      </c>
      <c r="P185" s="199">
        <f t="shared" si="7"/>
        <v>0</v>
      </c>
      <c r="Q185" s="285" t="s">
        <v>760</v>
      </c>
    </row>
    <row r="186" spans="1:17" ht="33.75">
      <c r="A186" s="288">
        <v>305</v>
      </c>
      <c r="B186" s="282">
        <v>100</v>
      </c>
      <c r="C186" s="282">
        <v>350</v>
      </c>
      <c r="D186" s="282">
        <v>400</v>
      </c>
      <c r="E186" s="283">
        <v>30</v>
      </c>
      <c r="F186" s="282"/>
      <c r="G186" s="284" t="s">
        <v>761</v>
      </c>
      <c r="H186" s="199">
        <v>0</v>
      </c>
      <c r="I186" s="199">
        <v>0</v>
      </c>
      <c r="J186" s="199">
        <v>0</v>
      </c>
      <c r="K186" s="199">
        <f t="shared" si="8"/>
        <v>0</v>
      </c>
      <c r="L186" s="331"/>
      <c r="M186" s="331"/>
      <c r="N186" s="331"/>
      <c r="O186" s="199">
        <f t="shared" si="6"/>
        <v>0</v>
      </c>
      <c r="P186" s="199">
        <f t="shared" si="7"/>
        <v>0</v>
      </c>
      <c r="Q186" s="285" t="s">
        <v>762</v>
      </c>
    </row>
    <row r="187" spans="1:17" ht="33.75">
      <c r="A187" s="288">
        <v>305</v>
      </c>
      <c r="B187" s="282">
        <v>100</v>
      </c>
      <c r="C187" s="282">
        <v>350</v>
      </c>
      <c r="D187" s="282">
        <v>400</v>
      </c>
      <c r="E187" s="283">
        <v>40</v>
      </c>
      <c r="F187" s="282"/>
      <c r="G187" s="284" t="s">
        <v>763</v>
      </c>
      <c r="H187" s="199">
        <v>0</v>
      </c>
      <c r="I187" s="199">
        <v>0</v>
      </c>
      <c r="J187" s="199">
        <v>0</v>
      </c>
      <c r="K187" s="199">
        <f t="shared" si="8"/>
        <v>0</v>
      </c>
      <c r="L187" s="331"/>
      <c r="M187" s="331"/>
      <c r="N187" s="331"/>
      <c r="O187" s="199">
        <f t="shared" si="6"/>
        <v>0</v>
      </c>
      <c r="P187" s="199">
        <f t="shared" si="7"/>
        <v>0</v>
      </c>
      <c r="Q187" s="285" t="s">
        <v>764</v>
      </c>
    </row>
    <row r="188" spans="1:17" ht="45">
      <c r="A188" s="288">
        <v>305</v>
      </c>
      <c r="B188" s="282">
        <v>100</v>
      </c>
      <c r="C188" s="282">
        <v>350</v>
      </c>
      <c r="D188" s="283">
        <v>500</v>
      </c>
      <c r="E188" s="282"/>
      <c r="F188" s="282"/>
      <c r="G188" s="298" t="s">
        <v>712</v>
      </c>
      <c r="H188" s="199">
        <v>0</v>
      </c>
      <c r="I188" s="199">
        <v>0</v>
      </c>
      <c r="J188" s="199">
        <v>0</v>
      </c>
      <c r="K188" s="199">
        <f t="shared" si="8"/>
        <v>0</v>
      </c>
      <c r="L188" s="331"/>
      <c r="M188" s="331"/>
      <c r="N188" s="331"/>
      <c r="O188" s="199">
        <f t="shared" si="6"/>
        <v>0</v>
      </c>
      <c r="P188" s="199">
        <f t="shared" si="7"/>
        <v>0</v>
      </c>
      <c r="Q188" s="285" t="s">
        <v>765</v>
      </c>
    </row>
    <row r="189" spans="1:17" ht="33.75">
      <c r="A189" s="288">
        <v>305</v>
      </c>
      <c r="B189" s="282">
        <v>100</v>
      </c>
      <c r="C189" s="282">
        <v>400</v>
      </c>
      <c r="D189" s="282"/>
      <c r="E189" s="282"/>
      <c r="F189" s="282"/>
      <c r="G189" s="280" t="s">
        <v>766</v>
      </c>
      <c r="H189" s="198">
        <v>0</v>
      </c>
      <c r="I189" s="198">
        <v>0</v>
      </c>
      <c r="J189" s="198">
        <v>0</v>
      </c>
      <c r="K189" s="198">
        <f t="shared" si="8"/>
        <v>0</v>
      </c>
      <c r="L189" s="328"/>
      <c r="M189" s="328"/>
      <c r="N189" s="328"/>
      <c r="O189" s="198">
        <f t="shared" si="6"/>
        <v>0</v>
      </c>
      <c r="P189" s="198">
        <f t="shared" si="7"/>
        <v>0</v>
      </c>
      <c r="Q189" s="285" t="s">
        <v>767</v>
      </c>
    </row>
    <row r="190" spans="1:17" ht="33.75">
      <c r="A190" s="288">
        <v>305</v>
      </c>
      <c r="B190" s="282">
        <v>100</v>
      </c>
      <c r="C190" s="282">
        <v>400</v>
      </c>
      <c r="D190" s="282">
        <v>100</v>
      </c>
      <c r="E190" s="283"/>
      <c r="F190" s="283"/>
      <c r="G190" s="284" t="s">
        <v>675</v>
      </c>
      <c r="H190" s="199">
        <v>0</v>
      </c>
      <c r="I190" s="199">
        <v>0</v>
      </c>
      <c r="J190" s="199">
        <v>0</v>
      </c>
      <c r="K190" s="199">
        <f t="shared" si="8"/>
        <v>0</v>
      </c>
      <c r="L190" s="331"/>
      <c r="M190" s="331"/>
      <c r="N190" s="331"/>
      <c r="O190" s="199">
        <f t="shared" si="6"/>
        <v>0</v>
      </c>
      <c r="P190" s="199">
        <f t="shared" si="7"/>
        <v>0</v>
      </c>
      <c r="Q190" s="287" t="s">
        <v>768</v>
      </c>
    </row>
    <row r="191" spans="1:17" ht="21" customHeight="1">
      <c r="A191" s="288">
        <v>305</v>
      </c>
      <c r="B191" s="282">
        <v>100</v>
      </c>
      <c r="C191" s="282">
        <v>400</v>
      </c>
      <c r="D191" s="283">
        <v>200</v>
      </c>
      <c r="E191" s="283"/>
      <c r="F191" s="282"/>
      <c r="G191" s="284" t="s">
        <v>681</v>
      </c>
      <c r="H191" s="199">
        <v>0</v>
      </c>
      <c r="I191" s="199">
        <v>0</v>
      </c>
      <c r="J191" s="199">
        <v>0</v>
      </c>
      <c r="K191" s="199">
        <f t="shared" si="8"/>
        <v>0</v>
      </c>
      <c r="L191" s="331"/>
      <c r="M191" s="331"/>
      <c r="N191" s="331"/>
      <c r="O191" s="199">
        <f t="shared" si="6"/>
        <v>0</v>
      </c>
      <c r="P191" s="199">
        <f t="shared" si="7"/>
        <v>0</v>
      </c>
      <c r="Q191" s="285" t="s">
        <v>769</v>
      </c>
    </row>
    <row r="192" spans="1:17" ht="32.25" customHeight="1">
      <c r="A192" s="288">
        <v>305</v>
      </c>
      <c r="B192" s="282">
        <v>100</v>
      </c>
      <c r="C192" s="282">
        <v>400</v>
      </c>
      <c r="D192" s="283">
        <v>300</v>
      </c>
      <c r="E192" s="283"/>
      <c r="F192" s="282"/>
      <c r="G192" s="284" t="s">
        <v>770</v>
      </c>
      <c r="H192" s="199">
        <v>0</v>
      </c>
      <c r="I192" s="199">
        <v>0</v>
      </c>
      <c r="J192" s="199">
        <v>0</v>
      </c>
      <c r="K192" s="199">
        <f t="shared" si="8"/>
        <v>0</v>
      </c>
      <c r="L192" s="331"/>
      <c r="M192" s="331"/>
      <c r="N192" s="331"/>
      <c r="O192" s="199">
        <f t="shared" si="6"/>
        <v>0</v>
      </c>
      <c r="P192" s="199">
        <f t="shared" si="7"/>
        <v>0</v>
      </c>
      <c r="Q192" s="285" t="s">
        <v>771</v>
      </c>
    </row>
    <row r="193" spans="1:17" ht="12.75">
      <c r="A193" s="288">
        <v>305</v>
      </c>
      <c r="B193" s="282">
        <v>100</v>
      </c>
      <c r="C193" s="282">
        <v>400</v>
      </c>
      <c r="D193" s="283">
        <v>400</v>
      </c>
      <c r="E193" s="283"/>
      <c r="F193" s="282"/>
      <c r="G193" s="284" t="s">
        <v>722</v>
      </c>
      <c r="H193" s="199">
        <v>0</v>
      </c>
      <c r="I193" s="199">
        <v>0</v>
      </c>
      <c r="J193" s="199">
        <v>0</v>
      </c>
      <c r="K193" s="199">
        <f t="shared" si="8"/>
        <v>0</v>
      </c>
      <c r="L193" s="331"/>
      <c r="M193" s="331"/>
      <c r="N193" s="331"/>
      <c r="O193" s="199">
        <f t="shared" si="6"/>
        <v>0</v>
      </c>
      <c r="P193" s="199">
        <f t="shared" si="7"/>
        <v>0</v>
      </c>
      <c r="Q193" s="285" t="s">
        <v>772</v>
      </c>
    </row>
    <row r="194" spans="1:17" ht="22.5">
      <c r="A194" s="288">
        <v>305</v>
      </c>
      <c r="B194" s="282">
        <v>100</v>
      </c>
      <c r="C194" s="282">
        <v>400</v>
      </c>
      <c r="D194" s="283">
        <v>500</v>
      </c>
      <c r="E194" s="283"/>
      <c r="F194" s="282"/>
      <c r="G194" s="284" t="s">
        <v>726</v>
      </c>
      <c r="H194" s="199">
        <v>0</v>
      </c>
      <c r="I194" s="199">
        <v>0</v>
      </c>
      <c r="J194" s="199">
        <v>0</v>
      </c>
      <c r="K194" s="199">
        <f t="shared" si="8"/>
        <v>0</v>
      </c>
      <c r="L194" s="331"/>
      <c r="M194" s="331"/>
      <c r="N194" s="331"/>
      <c r="O194" s="199">
        <f t="shared" si="6"/>
        <v>0</v>
      </c>
      <c r="P194" s="199">
        <f t="shared" si="7"/>
        <v>0</v>
      </c>
      <c r="Q194" s="285" t="s">
        <v>773</v>
      </c>
    </row>
    <row r="195" spans="1:17" ht="22.5">
      <c r="A195" s="288">
        <v>305</v>
      </c>
      <c r="B195" s="282">
        <v>100</v>
      </c>
      <c r="C195" s="282">
        <v>450</v>
      </c>
      <c r="D195" s="282"/>
      <c r="E195" s="282"/>
      <c r="F195" s="282"/>
      <c r="G195" s="280" t="s">
        <v>774</v>
      </c>
      <c r="H195" s="198">
        <v>0</v>
      </c>
      <c r="I195" s="198">
        <v>0</v>
      </c>
      <c r="J195" s="198">
        <v>0</v>
      </c>
      <c r="K195" s="198">
        <f t="shared" si="8"/>
        <v>0</v>
      </c>
      <c r="L195" s="328"/>
      <c r="M195" s="328"/>
      <c r="N195" s="328"/>
      <c r="O195" s="198">
        <f t="shared" si="6"/>
        <v>0</v>
      </c>
      <c r="P195" s="198">
        <f t="shared" si="7"/>
        <v>0</v>
      </c>
      <c r="Q195" s="285" t="s">
        <v>775</v>
      </c>
    </row>
    <row r="196" spans="1:17" ht="45">
      <c r="A196" s="288">
        <v>305</v>
      </c>
      <c r="B196" s="282">
        <v>100</v>
      </c>
      <c r="C196" s="282">
        <v>450</v>
      </c>
      <c r="D196" s="282">
        <v>100</v>
      </c>
      <c r="E196" s="282"/>
      <c r="F196" s="282"/>
      <c r="G196" s="298" t="s">
        <v>660</v>
      </c>
      <c r="H196" s="198">
        <v>0</v>
      </c>
      <c r="I196" s="198">
        <v>0</v>
      </c>
      <c r="J196" s="198">
        <v>0</v>
      </c>
      <c r="K196" s="198">
        <f t="shared" si="8"/>
        <v>0</v>
      </c>
      <c r="L196" s="328"/>
      <c r="M196" s="328"/>
      <c r="N196" s="328"/>
      <c r="O196" s="198">
        <f t="shared" si="6"/>
        <v>0</v>
      </c>
      <c r="P196" s="198">
        <f t="shared" si="7"/>
        <v>0</v>
      </c>
      <c r="Q196" s="285" t="s">
        <v>776</v>
      </c>
    </row>
    <row r="197" spans="1:17" ht="12.75">
      <c r="A197" s="288">
        <v>305</v>
      </c>
      <c r="B197" s="282">
        <v>100</v>
      </c>
      <c r="C197" s="282">
        <v>450</v>
      </c>
      <c r="D197" s="282">
        <v>100</v>
      </c>
      <c r="E197" s="283">
        <v>10</v>
      </c>
      <c r="F197" s="283"/>
      <c r="G197" s="284" t="s">
        <v>777</v>
      </c>
      <c r="H197" s="199">
        <v>0</v>
      </c>
      <c r="I197" s="199">
        <v>0</v>
      </c>
      <c r="J197" s="199">
        <v>0</v>
      </c>
      <c r="K197" s="199">
        <f t="shared" si="8"/>
        <v>0</v>
      </c>
      <c r="L197" s="331"/>
      <c r="M197" s="331"/>
      <c r="N197" s="331"/>
      <c r="O197" s="199">
        <f t="shared" si="6"/>
        <v>0</v>
      </c>
      <c r="P197" s="199">
        <f t="shared" si="7"/>
        <v>0</v>
      </c>
      <c r="Q197" s="295"/>
    </row>
    <row r="198" spans="1:17" ht="12.75">
      <c r="A198" s="288">
        <v>305</v>
      </c>
      <c r="B198" s="282">
        <v>100</v>
      </c>
      <c r="C198" s="282">
        <v>450</v>
      </c>
      <c r="D198" s="282">
        <v>100</v>
      </c>
      <c r="E198" s="283">
        <v>20</v>
      </c>
      <c r="F198" s="283"/>
      <c r="G198" s="284" t="s">
        <v>778</v>
      </c>
      <c r="H198" s="199">
        <v>0</v>
      </c>
      <c r="I198" s="199">
        <v>0</v>
      </c>
      <c r="J198" s="199">
        <v>0</v>
      </c>
      <c r="K198" s="199">
        <f t="shared" si="8"/>
        <v>0</v>
      </c>
      <c r="L198" s="331"/>
      <c r="M198" s="331"/>
      <c r="N198" s="331"/>
      <c r="O198" s="199">
        <f t="shared" ref="O198:O261" si="9">+J198-H198</f>
        <v>0</v>
      </c>
      <c r="P198" s="199">
        <f t="shared" ref="P198:P261" si="10">+K198-I198</f>
        <v>0</v>
      </c>
      <c r="Q198" s="295"/>
    </row>
    <row r="199" spans="1:17" ht="22.5">
      <c r="A199" s="288">
        <v>305</v>
      </c>
      <c r="B199" s="282">
        <v>100</v>
      </c>
      <c r="C199" s="282">
        <v>450</v>
      </c>
      <c r="D199" s="283">
        <v>200</v>
      </c>
      <c r="E199" s="283"/>
      <c r="F199" s="282"/>
      <c r="G199" s="284" t="s">
        <v>681</v>
      </c>
      <c r="H199" s="199">
        <v>0</v>
      </c>
      <c r="I199" s="199">
        <v>0</v>
      </c>
      <c r="J199" s="199">
        <v>0</v>
      </c>
      <c r="K199" s="199">
        <f t="shared" ref="K199:K262" si="11">SUM(L199:N199)</f>
        <v>0</v>
      </c>
      <c r="L199" s="331"/>
      <c r="M199" s="331"/>
      <c r="N199" s="331"/>
      <c r="O199" s="199">
        <f t="shared" si="9"/>
        <v>0</v>
      </c>
      <c r="P199" s="199">
        <f t="shared" si="10"/>
        <v>0</v>
      </c>
      <c r="Q199" s="285" t="s">
        <v>779</v>
      </c>
    </row>
    <row r="200" spans="1:17" ht="12.75">
      <c r="A200" s="288">
        <v>305</v>
      </c>
      <c r="B200" s="282">
        <v>100</v>
      </c>
      <c r="C200" s="282">
        <v>450</v>
      </c>
      <c r="D200" s="283">
        <v>300</v>
      </c>
      <c r="E200" s="283"/>
      <c r="F200" s="282"/>
      <c r="G200" s="284" t="s">
        <v>671</v>
      </c>
      <c r="H200" s="199">
        <v>0</v>
      </c>
      <c r="I200" s="199">
        <v>0</v>
      </c>
      <c r="J200" s="199">
        <v>0</v>
      </c>
      <c r="K200" s="199">
        <f t="shared" si="11"/>
        <v>0</v>
      </c>
      <c r="L200" s="331"/>
      <c r="M200" s="331"/>
      <c r="N200" s="331"/>
      <c r="O200" s="199">
        <f t="shared" si="9"/>
        <v>0</v>
      </c>
      <c r="P200" s="199">
        <f t="shared" si="10"/>
        <v>0</v>
      </c>
      <c r="Q200" s="285" t="s">
        <v>780</v>
      </c>
    </row>
    <row r="201" spans="1:17" ht="12.75">
      <c r="A201" s="288">
        <v>305</v>
      </c>
      <c r="B201" s="282">
        <v>100</v>
      </c>
      <c r="C201" s="282">
        <v>450</v>
      </c>
      <c r="D201" s="282">
        <v>400</v>
      </c>
      <c r="E201" s="282"/>
      <c r="F201" s="282"/>
      <c r="G201" s="298" t="s">
        <v>722</v>
      </c>
      <c r="H201" s="198">
        <v>0</v>
      </c>
      <c r="I201" s="198">
        <v>0</v>
      </c>
      <c r="J201" s="198">
        <v>0</v>
      </c>
      <c r="K201" s="198">
        <f t="shared" si="11"/>
        <v>0</v>
      </c>
      <c r="L201" s="328"/>
      <c r="M201" s="328"/>
      <c r="N201" s="328"/>
      <c r="O201" s="198">
        <f t="shared" si="9"/>
        <v>0</v>
      </c>
      <c r="P201" s="198">
        <f t="shared" si="10"/>
        <v>0</v>
      </c>
      <c r="Q201" s="285" t="s">
        <v>781</v>
      </c>
    </row>
    <row r="202" spans="1:17" ht="22.5">
      <c r="A202" s="288">
        <v>305</v>
      </c>
      <c r="B202" s="282">
        <v>100</v>
      </c>
      <c r="C202" s="282">
        <v>450</v>
      </c>
      <c r="D202" s="282">
        <v>400</v>
      </c>
      <c r="E202" s="283">
        <v>10</v>
      </c>
      <c r="F202" s="283"/>
      <c r="G202" s="284" t="s">
        <v>782</v>
      </c>
      <c r="H202" s="199">
        <v>0</v>
      </c>
      <c r="I202" s="199">
        <v>0</v>
      </c>
      <c r="J202" s="199">
        <v>0</v>
      </c>
      <c r="K202" s="199">
        <f t="shared" si="11"/>
        <v>0</v>
      </c>
      <c r="L202" s="331"/>
      <c r="M202" s="331"/>
      <c r="N202" s="331"/>
      <c r="O202" s="199">
        <f t="shared" si="9"/>
        <v>0</v>
      </c>
      <c r="P202" s="199">
        <f t="shared" si="10"/>
        <v>0</v>
      </c>
      <c r="Q202" s="285"/>
    </row>
    <row r="203" spans="1:17" ht="12.75">
      <c r="A203" s="288">
        <v>305</v>
      </c>
      <c r="B203" s="282">
        <v>100</v>
      </c>
      <c r="C203" s="282">
        <v>450</v>
      </c>
      <c r="D203" s="282">
        <v>400</v>
      </c>
      <c r="E203" s="283">
        <v>90</v>
      </c>
      <c r="F203" s="283"/>
      <c r="G203" s="284" t="s">
        <v>783</v>
      </c>
      <c r="H203" s="199">
        <v>0</v>
      </c>
      <c r="I203" s="199">
        <v>0</v>
      </c>
      <c r="J203" s="199">
        <v>0</v>
      </c>
      <c r="K203" s="199">
        <f t="shared" si="11"/>
        <v>0</v>
      </c>
      <c r="L203" s="331"/>
      <c r="M203" s="331"/>
      <c r="N203" s="331"/>
      <c r="O203" s="199">
        <f t="shared" si="9"/>
        <v>0</v>
      </c>
      <c r="P203" s="199">
        <f t="shared" si="10"/>
        <v>0</v>
      </c>
      <c r="Q203" s="285"/>
    </row>
    <row r="204" spans="1:17" ht="22.5">
      <c r="A204" s="288">
        <v>305</v>
      </c>
      <c r="B204" s="282">
        <v>100</v>
      </c>
      <c r="C204" s="282">
        <v>450</v>
      </c>
      <c r="D204" s="283">
        <v>500</v>
      </c>
      <c r="E204" s="283"/>
      <c r="F204" s="282"/>
      <c r="G204" s="284" t="s">
        <v>726</v>
      </c>
      <c r="H204" s="199">
        <v>0</v>
      </c>
      <c r="I204" s="199">
        <v>0</v>
      </c>
      <c r="J204" s="199">
        <v>0</v>
      </c>
      <c r="K204" s="199">
        <f t="shared" si="11"/>
        <v>0</v>
      </c>
      <c r="L204" s="331"/>
      <c r="M204" s="331"/>
      <c r="N204" s="331"/>
      <c r="O204" s="199">
        <f t="shared" si="9"/>
        <v>0</v>
      </c>
      <c r="P204" s="199">
        <f t="shared" si="10"/>
        <v>0</v>
      </c>
      <c r="Q204" s="285" t="s">
        <v>784</v>
      </c>
    </row>
    <row r="205" spans="1:17" ht="45">
      <c r="A205" s="288">
        <v>305</v>
      </c>
      <c r="B205" s="282">
        <v>100</v>
      </c>
      <c r="C205" s="282">
        <v>450</v>
      </c>
      <c r="D205" s="283">
        <v>600</v>
      </c>
      <c r="E205" s="283"/>
      <c r="F205" s="282"/>
      <c r="G205" s="284" t="s">
        <v>712</v>
      </c>
      <c r="H205" s="199">
        <v>0</v>
      </c>
      <c r="I205" s="199">
        <v>0</v>
      </c>
      <c r="J205" s="199">
        <v>0</v>
      </c>
      <c r="K205" s="199">
        <f t="shared" si="11"/>
        <v>0</v>
      </c>
      <c r="L205" s="331"/>
      <c r="M205" s="331"/>
      <c r="N205" s="331"/>
      <c r="O205" s="199">
        <f t="shared" si="9"/>
        <v>0</v>
      </c>
      <c r="P205" s="199">
        <f t="shared" si="10"/>
        <v>0</v>
      </c>
      <c r="Q205" s="285" t="s">
        <v>785</v>
      </c>
    </row>
    <row r="206" spans="1:17" ht="22.5">
      <c r="A206" s="288">
        <v>305</v>
      </c>
      <c r="B206" s="282">
        <v>100</v>
      </c>
      <c r="C206" s="282">
        <v>500</v>
      </c>
      <c r="D206" s="282"/>
      <c r="E206" s="282"/>
      <c r="F206" s="282"/>
      <c r="G206" s="280" t="s">
        <v>786</v>
      </c>
      <c r="H206" s="198">
        <v>0</v>
      </c>
      <c r="I206" s="198">
        <v>0</v>
      </c>
      <c r="J206" s="198">
        <v>0</v>
      </c>
      <c r="K206" s="198">
        <f t="shared" si="11"/>
        <v>0</v>
      </c>
      <c r="L206" s="328"/>
      <c r="M206" s="328"/>
      <c r="N206" s="328"/>
      <c r="O206" s="198">
        <f t="shared" si="9"/>
        <v>0</v>
      </c>
      <c r="P206" s="198">
        <f t="shared" si="10"/>
        <v>0</v>
      </c>
      <c r="Q206" s="285" t="s">
        <v>787</v>
      </c>
    </row>
    <row r="207" spans="1:17" ht="45">
      <c r="A207" s="288">
        <v>305</v>
      </c>
      <c r="B207" s="282">
        <v>100</v>
      </c>
      <c r="C207" s="282">
        <v>500</v>
      </c>
      <c r="D207" s="282">
        <v>100</v>
      </c>
      <c r="E207" s="283"/>
      <c r="F207" s="283"/>
      <c r="G207" s="284" t="s">
        <v>660</v>
      </c>
      <c r="H207" s="199">
        <v>0</v>
      </c>
      <c r="I207" s="199">
        <v>0</v>
      </c>
      <c r="J207" s="199">
        <v>0</v>
      </c>
      <c r="K207" s="199">
        <f t="shared" si="11"/>
        <v>0</v>
      </c>
      <c r="L207" s="331"/>
      <c r="M207" s="331"/>
      <c r="N207" s="331"/>
      <c r="O207" s="199">
        <f t="shared" si="9"/>
        <v>0</v>
      </c>
      <c r="P207" s="199">
        <f t="shared" si="10"/>
        <v>0</v>
      </c>
      <c r="Q207" s="287" t="s">
        <v>788</v>
      </c>
    </row>
    <row r="208" spans="1:17" ht="22.5">
      <c r="A208" s="288">
        <v>305</v>
      </c>
      <c r="B208" s="282">
        <v>100</v>
      </c>
      <c r="C208" s="282">
        <v>500</v>
      </c>
      <c r="D208" s="283">
        <v>200</v>
      </c>
      <c r="E208" s="283"/>
      <c r="F208" s="282"/>
      <c r="G208" s="284" t="s">
        <v>681</v>
      </c>
      <c r="H208" s="199">
        <v>0</v>
      </c>
      <c r="I208" s="199">
        <v>0</v>
      </c>
      <c r="J208" s="199">
        <v>0</v>
      </c>
      <c r="K208" s="199">
        <f t="shared" si="11"/>
        <v>0</v>
      </c>
      <c r="L208" s="331"/>
      <c r="M208" s="331"/>
      <c r="N208" s="331"/>
      <c r="O208" s="199">
        <f t="shared" si="9"/>
        <v>0</v>
      </c>
      <c r="P208" s="199">
        <f t="shared" si="10"/>
        <v>0</v>
      </c>
      <c r="Q208" s="285" t="s">
        <v>789</v>
      </c>
    </row>
    <row r="209" spans="1:17" ht="12.75">
      <c r="A209" s="288">
        <v>305</v>
      </c>
      <c r="B209" s="282">
        <v>100</v>
      </c>
      <c r="C209" s="282">
        <v>500</v>
      </c>
      <c r="D209" s="283">
        <v>300</v>
      </c>
      <c r="E209" s="283"/>
      <c r="F209" s="282"/>
      <c r="G209" s="284" t="s">
        <v>671</v>
      </c>
      <c r="H209" s="199">
        <v>0</v>
      </c>
      <c r="I209" s="199">
        <v>0</v>
      </c>
      <c r="J209" s="199">
        <v>0</v>
      </c>
      <c r="K209" s="199">
        <f t="shared" si="11"/>
        <v>0</v>
      </c>
      <c r="L209" s="331"/>
      <c r="M209" s="331"/>
      <c r="N209" s="331"/>
      <c r="O209" s="199">
        <f t="shared" si="9"/>
        <v>0</v>
      </c>
      <c r="P209" s="199">
        <f t="shared" si="10"/>
        <v>0</v>
      </c>
      <c r="Q209" s="285" t="s">
        <v>790</v>
      </c>
    </row>
    <row r="210" spans="1:17" ht="12.75">
      <c r="A210" s="288">
        <v>305</v>
      </c>
      <c r="B210" s="282">
        <v>100</v>
      </c>
      <c r="C210" s="282">
        <v>500</v>
      </c>
      <c r="D210" s="283">
        <v>400</v>
      </c>
      <c r="E210" s="283"/>
      <c r="F210" s="282"/>
      <c r="G210" s="284" t="s">
        <v>694</v>
      </c>
      <c r="H210" s="199">
        <v>0</v>
      </c>
      <c r="I210" s="199">
        <v>0</v>
      </c>
      <c r="J210" s="199">
        <v>0</v>
      </c>
      <c r="K210" s="199">
        <f t="shared" si="11"/>
        <v>0</v>
      </c>
      <c r="L210" s="331"/>
      <c r="M210" s="331"/>
      <c r="N210" s="331"/>
      <c r="O210" s="199">
        <f t="shared" si="9"/>
        <v>0</v>
      </c>
      <c r="P210" s="199">
        <f t="shared" si="10"/>
        <v>0</v>
      </c>
      <c r="Q210" s="285" t="s">
        <v>791</v>
      </c>
    </row>
    <row r="211" spans="1:17" ht="45">
      <c r="A211" s="288">
        <v>305</v>
      </c>
      <c r="B211" s="282">
        <v>100</v>
      </c>
      <c r="C211" s="282">
        <v>500</v>
      </c>
      <c r="D211" s="283">
        <v>500</v>
      </c>
      <c r="E211" s="283"/>
      <c r="F211" s="282"/>
      <c r="G211" s="284" t="s">
        <v>712</v>
      </c>
      <c r="H211" s="199">
        <v>0</v>
      </c>
      <c r="I211" s="199">
        <v>0</v>
      </c>
      <c r="J211" s="199">
        <v>0</v>
      </c>
      <c r="K211" s="199">
        <f t="shared" si="11"/>
        <v>0</v>
      </c>
      <c r="L211" s="331"/>
      <c r="M211" s="331"/>
      <c r="N211" s="331"/>
      <c r="O211" s="199">
        <f t="shared" si="9"/>
        <v>0</v>
      </c>
      <c r="P211" s="199">
        <f t="shared" si="10"/>
        <v>0</v>
      </c>
      <c r="Q211" s="285" t="s">
        <v>792</v>
      </c>
    </row>
    <row r="212" spans="1:17" ht="22.5">
      <c r="A212" s="288">
        <v>305</v>
      </c>
      <c r="B212" s="282">
        <v>100</v>
      </c>
      <c r="C212" s="282">
        <v>550</v>
      </c>
      <c r="D212" s="282"/>
      <c r="E212" s="282"/>
      <c r="F212" s="282"/>
      <c r="G212" s="280" t="s">
        <v>793</v>
      </c>
      <c r="H212" s="198">
        <v>0</v>
      </c>
      <c r="I212" s="198">
        <v>0</v>
      </c>
      <c r="J212" s="198">
        <v>0</v>
      </c>
      <c r="K212" s="198">
        <f t="shared" si="11"/>
        <v>0</v>
      </c>
      <c r="L212" s="328"/>
      <c r="M212" s="328"/>
      <c r="N212" s="328"/>
      <c r="O212" s="198">
        <f t="shared" si="9"/>
        <v>0</v>
      </c>
      <c r="P212" s="198">
        <f t="shared" si="10"/>
        <v>0</v>
      </c>
      <c r="Q212" s="285" t="s">
        <v>794</v>
      </c>
    </row>
    <row r="213" spans="1:17" ht="45">
      <c r="A213" s="288">
        <v>305</v>
      </c>
      <c r="B213" s="282">
        <v>100</v>
      </c>
      <c r="C213" s="282">
        <v>550</v>
      </c>
      <c r="D213" s="282">
        <v>100</v>
      </c>
      <c r="E213" s="283"/>
      <c r="F213" s="283"/>
      <c r="G213" s="284" t="s">
        <v>660</v>
      </c>
      <c r="H213" s="199">
        <v>0</v>
      </c>
      <c r="I213" s="199">
        <v>0</v>
      </c>
      <c r="J213" s="199">
        <v>0</v>
      </c>
      <c r="K213" s="199">
        <f t="shared" si="11"/>
        <v>0</v>
      </c>
      <c r="L213" s="331"/>
      <c r="M213" s="331"/>
      <c r="N213" s="331"/>
      <c r="O213" s="199">
        <f t="shared" si="9"/>
        <v>0</v>
      </c>
      <c r="P213" s="199">
        <f t="shared" si="10"/>
        <v>0</v>
      </c>
      <c r="Q213" s="287" t="s">
        <v>795</v>
      </c>
    </row>
    <row r="214" spans="1:17" ht="22.5">
      <c r="A214" s="288">
        <v>305</v>
      </c>
      <c r="B214" s="282">
        <v>100</v>
      </c>
      <c r="C214" s="282">
        <v>550</v>
      </c>
      <c r="D214" s="283">
        <v>200</v>
      </c>
      <c r="E214" s="283"/>
      <c r="F214" s="282"/>
      <c r="G214" s="284" t="s">
        <v>681</v>
      </c>
      <c r="H214" s="199">
        <v>0</v>
      </c>
      <c r="I214" s="199">
        <v>0</v>
      </c>
      <c r="J214" s="199">
        <v>0</v>
      </c>
      <c r="K214" s="199">
        <f t="shared" si="11"/>
        <v>0</v>
      </c>
      <c r="L214" s="331"/>
      <c r="M214" s="331"/>
      <c r="N214" s="331"/>
      <c r="O214" s="199">
        <f t="shared" si="9"/>
        <v>0</v>
      </c>
      <c r="P214" s="199">
        <f t="shared" si="10"/>
        <v>0</v>
      </c>
      <c r="Q214" s="285" t="s">
        <v>796</v>
      </c>
    </row>
    <row r="215" spans="1:17" ht="12.75">
      <c r="A215" s="288">
        <v>305</v>
      </c>
      <c r="B215" s="282">
        <v>100</v>
      </c>
      <c r="C215" s="282">
        <v>550</v>
      </c>
      <c r="D215" s="283">
        <v>300</v>
      </c>
      <c r="E215" s="283"/>
      <c r="F215" s="282"/>
      <c r="G215" s="284" t="s">
        <v>671</v>
      </c>
      <c r="H215" s="199">
        <v>0</v>
      </c>
      <c r="I215" s="199">
        <v>0</v>
      </c>
      <c r="J215" s="199">
        <v>0</v>
      </c>
      <c r="K215" s="199">
        <f t="shared" si="11"/>
        <v>0</v>
      </c>
      <c r="L215" s="331"/>
      <c r="M215" s="331"/>
      <c r="N215" s="331"/>
      <c r="O215" s="199">
        <f t="shared" si="9"/>
        <v>0</v>
      </c>
      <c r="P215" s="199">
        <f t="shared" si="10"/>
        <v>0</v>
      </c>
      <c r="Q215" s="285" t="s">
        <v>797</v>
      </c>
    </row>
    <row r="216" spans="1:17" ht="12.75">
      <c r="A216" s="288">
        <v>305</v>
      </c>
      <c r="B216" s="282">
        <v>100</v>
      </c>
      <c r="C216" s="282">
        <v>550</v>
      </c>
      <c r="D216" s="282">
        <v>400</v>
      </c>
      <c r="E216" s="282"/>
      <c r="F216" s="282"/>
      <c r="G216" s="280" t="s">
        <v>694</v>
      </c>
      <c r="H216" s="198">
        <v>0</v>
      </c>
      <c r="I216" s="198">
        <v>0</v>
      </c>
      <c r="J216" s="198">
        <v>0</v>
      </c>
      <c r="K216" s="198">
        <f t="shared" si="11"/>
        <v>0</v>
      </c>
      <c r="L216" s="328"/>
      <c r="M216" s="328"/>
      <c r="N216" s="328"/>
      <c r="O216" s="198">
        <f t="shared" si="9"/>
        <v>0</v>
      </c>
      <c r="P216" s="198">
        <f t="shared" si="10"/>
        <v>0</v>
      </c>
      <c r="Q216" s="285" t="s">
        <v>798</v>
      </c>
    </row>
    <row r="217" spans="1:17" ht="22.5">
      <c r="A217" s="288">
        <v>305</v>
      </c>
      <c r="B217" s="282">
        <v>100</v>
      </c>
      <c r="C217" s="282">
        <v>550</v>
      </c>
      <c r="D217" s="282">
        <v>400</v>
      </c>
      <c r="E217" s="283">
        <v>10</v>
      </c>
      <c r="F217" s="299"/>
      <c r="G217" s="284" t="s">
        <v>799</v>
      </c>
      <c r="H217" s="199">
        <v>0</v>
      </c>
      <c r="I217" s="199">
        <v>0</v>
      </c>
      <c r="J217" s="199">
        <v>0</v>
      </c>
      <c r="K217" s="199">
        <f t="shared" si="11"/>
        <v>0</v>
      </c>
      <c r="L217" s="331"/>
      <c r="M217" s="331"/>
      <c r="N217" s="331"/>
      <c r="O217" s="199">
        <f t="shared" si="9"/>
        <v>0</v>
      </c>
      <c r="P217" s="199">
        <f t="shared" si="10"/>
        <v>0</v>
      </c>
      <c r="Q217" s="285"/>
    </row>
    <row r="218" spans="1:17" ht="12.75">
      <c r="A218" s="288">
        <v>305</v>
      </c>
      <c r="B218" s="282">
        <v>100</v>
      </c>
      <c r="C218" s="282">
        <v>550</v>
      </c>
      <c r="D218" s="282">
        <v>400</v>
      </c>
      <c r="E218" s="283">
        <v>20</v>
      </c>
      <c r="F218" s="299"/>
      <c r="G218" s="284" t="s">
        <v>800</v>
      </c>
      <c r="H218" s="199">
        <v>21000</v>
      </c>
      <c r="I218" s="199">
        <v>0</v>
      </c>
      <c r="J218" s="199">
        <v>20298</v>
      </c>
      <c r="K218" s="199">
        <f t="shared" si="11"/>
        <v>0</v>
      </c>
      <c r="L218" s="331"/>
      <c r="M218" s="331"/>
      <c r="N218" s="331"/>
      <c r="O218" s="199">
        <f t="shared" si="9"/>
        <v>-702</v>
      </c>
      <c r="P218" s="199">
        <f t="shared" si="10"/>
        <v>0</v>
      </c>
      <c r="Q218" s="285"/>
    </row>
    <row r="219" spans="1:17" ht="12.75">
      <c r="A219" s="288">
        <v>305</v>
      </c>
      <c r="B219" s="282">
        <v>100</v>
      </c>
      <c r="C219" s="282">
        <v>550</v>
      </c>
      <c r="D219" s="282">
        <v>400</v>
      </c>
      <c r="E219" s="283">
        <v>30</v>
      </c>
      <c r="F219" s="299"/>
      <c r="G219" s="284" t="s">
        <v>801</v>
      </c>
      <c r="H219" s="199">
        <v>0</v>
      </c>
      <c r="I219" s="199">
        <v>0</v>
      </c>
      <c r="J219" s="199">
        <v>0</v>
      </c>
      <c r="K219" s="199">
        <f t="shared" si="11"/>
        <v>0</v>
      </c>
      <c r="L219" s="331"/>
      <c r="M219" s="331"/>
      <c r="N219" s="331"/>
      <c r="O219" s="199">
        <f t="shared" si="9"/>
        <v>0</v>
      </c>
      <c r="P219" s="199">
        <f t="shared" si="10"/>
        <v>0</v>
      </c>
      <c r="Q219" s="285"/>
    </row>
    <row r="220" spans="1:17" ht="12.75">
      <c r="A220" s="288">
        <v>305</v>
      </c>
      <c r="B220" s="282">
        <v>100</v>
      </c>
      <c r="C220" s="282">
        <v>550</v>
      </c>
      <c r="D220" s="282">
        <v>400</v>
      </c>
      <c r="E220" s="283">
        <v>40</v>
      </c>
      <c r="F220" s="299"/>
      <c r="G220" s="284" t="s">
        <v>802</v>
      </c>
      <c r="H220" s="199">
        <v>0</v>
      </c>
      <c r="I220" s="199">
        <v>0</v>
      </c>
      <c r="J220" s="199">
        <v>0</v>
      </c>
      <c r="K220" s="199">
        <f t="shared" si="11"/>
        <v>0</v>
      </c>
      <c r="L220" s="331"/>
      <c r="M220" s="331"/>
      <c r="N220" s="331"/>
      <c r="O220" s="199">
        <f t="shared" si="9"/>
        <v>0</v>
      </c>
      <c r="P220" s="199">
        <f t="shared" si="10"/>
        <v>0</v>
      </c>
      <c r="Q220" s="285"/>
    </row>
    <row r="221" spans="1:17" ht="22.5">
      <c r="A221" s="288">
        <v>305</v>
      </c>
      <c r="B221" s="282">
        <v>100</v>
      </c>
      <c r="C221" s="282">
        <v>600</v>
      </c>
      <c r="D221" s="282"/>
      <c r="E221" s="282"/>
      <c r="F221" s="282"/>
      <c r="G221" s="280" t="s">
        <v>803</v>
      </c>
      <c r="H221" s="198">
        <v>0</v>
      </c>
      <c r="I221" s="198">
        <v>0</v>
      </c>
      <c r="J221" s="198">
        <v>0</v>
      </c>
      <c r="K221" s="198">
        <f t="shared" si="11"/>
        <v>0</v>
      </c>
      <c r="L221" s="328"/>
      <c r="M221" s="328"/>
      <c r="N221" s="328"/>
      <c r="O221" s="198">
        <f t="shared" si="9"/>
        <v>0</v>
      </c>
      <c r="P221" s="198">
        <f t="shared" si="10"/>
        <v>0</v>
      </c>
      <c r="Q221" s="287" t="s">
        <v>804</v>
      </c>
    </row>
    <row r="222" spans="1:17" ht="45">
      <c r="A222" s="288">
        <v>305</v>
      </c>
      <c r="B222" s="282">
        <v>100</v>
      </c>
      <c r="C222" s="282">
        <v>600</v>
      </c>
      <c r="D222" s="282">
        <v>100</v>
      </c>
      <c r="E222" s="283"/>
      <c r="F222" s="283"/>
      <c r="G222" s="286" t="s">
        <v>660</v>
      </c>
      <c r="H222" s="198">
        <v>0</v>
      </c>
      <c r="I222" s="198">
        <v>0</v>
      </c>
      <c r="J222" s="198">
        <v>0</v>
      </c>
      <c r="K222" s="198">
        <f t="shared" si="11"/>
        <v>0</v>
      </c>
      <c r="L222" s="328"/>
      <c r="M222" s="328"/>
      <c r="N222" s="328"/>
      <c r="O222" s="198">
        <f t="shared" si="9"/>
        <v>0</v>
      </c>
      <c r="P222" s="198">
        <f t="shared" si="10"/>
        <v>0</v>
      </c>
      <c r="Q222" s="287" t="s">
        <v>805</v>
      </c>
    </row>
    <row r="223" spans="1:17" ht="22.5">
      <c r="A223" s="288">
        <v>305</v>
      </c>
      <c r="B223" s="282">
        <v>100</v>
      </c>
      <c r="C223" s="282">
        <v>600</v>
      </c>
      <c r="D223" s="282">
        <v>100</v>
      </c>
      <c r="E223" s="283">
        <v>10</v>
      </c>
      <c r="F223" s="283"/>
      <c r="G223" s="289" t="s">
        <v>806</v>
      </c>
      <c r="H223" s="332">
        <v>0</v>
      </c>
      <c r="I223" s="332">
        <v>0</v>
      </c>
      <c r="J223" s="332">
        <v>0</v>
      </c>
      <c r="K223" s="332">
        <f t="shared" si="11"/>
        <v>0</v>
      </c>
      <c r="L223" s="333"/>
      <c r="M223" s="333"/>
      <c r="N223" s="333"/>
      <c r="O223" s="332">
        <f t="shared" si="9"/>
        <v>0</v>
      </c>
      <c r="P223" s="332">
        <f t="shared" si="10"/>
        <v>0</v>
      </c>
      <c r="Q223" s="287" t="s">
        <v>807</v>
      </c>
    </row>
    <row r="224" spans="1:17" ht="33.75">
      <c r="A224" s="288">
        <v>305</v>
      </c>
      <c r="B224" s="282">
        <v>100</v>
      </c>
      <c r="C224" s="282">
        <v>600</v>
      </c>
      <c r="D224" s="282">
        <v>100</v>
      </c>
      <c r="E224" s="283">
        <v>20</v>
      </c>
      <c r="F224" s="283"/>
      <c r="G224" s="289" t="s">
        <v>808</v>
      </c>
      <c r="H224" s="332">
        <v>0</v>
      </c>
      <c r="I224" s="332">
        <v>0</v>
      </c>
      <c r="J224" s="332">
        <v>0</v>
      </c>
      <c r="K224" s="332">
        <f t="shared" si="11"/>
        <v>0</v>
      </c>
      <c r="L224" s="333"/>
      <c r="M224" s="333"/>
      <c r="N224" s="333"/>
      <c r="O224" s="332">
        <f t="shared" si="9"/>
        <v>0</v>
      </c>
      <c r="P224" s="332">
        <f t="shared" si="10"/>
        <v>0</v>
      </c>
      <c r="Q224" s="287" t="s">
        <v>809</v>
      </c>
    </row>
    <row r="225" spans="1:17" ht="22.5">
      <c r="A225" s="288">
        <v>305</v>
      </c>
      <c r="B225" s="282">
        <v>100</v>
      </c>
      <c r="C225" s="282">
        <v>600</v>
      </c>
      <c r="D225" s="282">
        <v>200</v>
      </c>
      <c r="E225" s="282"/>
      <c r="F225" s="282"/>
      <c r="G225" s="298" t="s">
        <v>810</v>
      </c>
      <c r="H225" s="198">
        <v>0</v>
      </c>
      <c r="I225" s="198">
        <v>0</v>
      </c>
      <c r="J225" s="198">
        <v>0</v>
      </c>
      <c r="K225" s="198">
        <f t="shared" si="11"/>
        <v>0</v>
      </c>
      <c r="L225" s="328"/>
      <c r="M225" s="328"/>
      <c r="N225" s="328"/>
      <c r="O225" s="198">
        <f t="shared" si="9"/>
        <v>0</v>
      </c>
      <c r="P225" s="198">
        <f t="shared" si="10"/>
        <v>0</v>
      </c>
      <c r="Q225" s="285" t="s">
        <v>811</v>
      </c>
    </row>
    <row r="226" spans="1:17" ht="12.75">
      <c r="A226" s="288">
        <v>305</v>
      </c>
      <c r="B226" s="282">
        <v>100</v>
      </c>
      <c r="C226" s="282">
        <v>600</v>
      </c>
      <c r="D226" s="282">
        <v>200</v>
      </c>
      <c r="E226" s="283">
        <v>10</v>
      </c>
      <c r="F226" s="299"/>
      <c r="G226" s="284" t="s">
        <v>812</v>
      </c>
      <c r="H226" s="199">
        <v>0</v>
      </c>
      <c r="I226" s="199">
        <v>0</v>
      </c>
      <c r="J226" s="199">
        <v>0</v>
      </c>
      <c r="K226" s="199">
        <f t="shared" si="11"/>
        <v>0</v>
      </c>
      <c r="L226" s="331"/>
      <c r="M226" s="331"/>
      <c r="N226" s="331"/>
      <c r="O226" s="199">
        <f t="shared" si="9"/>
        <v>0</v>
      </c>
      <c r="P226" s="199">
        <f t="shared" si="10"/>
        <v>0</v>
      </c>
      <c r="Q226" s="285"/>
    </row>
    <row r="227" spans="1:17" s="300" customFormat="1" ht="45">
      <c r="A227" s="288">
        <v>305</v>
      </c>
      <c r="B227" s="282">
        <v>100</v>
      </c>
      <c r="C227" s="282">
        <v>600</v>
      </c>
      <c r="D227" s="282">
        <v>200</v>
      </c>
      <c r="E227" s="283">
        <v>20</v>
      </c>
      <c r="F227" s="299"/>
      <c r="G227" s="284" t="s">
        <v>813</v>
      </c>
      <c r="H227" s="199">
        <v>0</v>
      </c>
      <c r="I227" s="199">
        <v>0</v>
      </c>
      <c r="J227" s="199">
        <v>0</v>
      </c>
      <c r="K227" s="199">
        <f t="shared" si="11"/>
        <v>0</v>
      </c>
      <c r="L227" s="331"/>
      <c r="M227" s="331"/>
      <c r="N227" s="331"/>
      <c r="O227" s="199">
        <f t="shared" si="9"/>
        <v>0</v>
      </c>
      <c r="P227" s="199">
        <f t="shared" si="10"/>
        <v>0</v>
      </c>
      <c r="Q227" s="285"/>
    </row>
    <row r="228" spans="1:17" s="300" customFormat="1" ht="22.5">
      <c r="A228" s="288">
        <v>305</v>
      </c>
      <c r="B228" s="282">
        <v>100</v>
      </c>
      <c r="C228" s="282">
        <v>600</v>
      </c>
      <c r="D228" s="282">
        <v>200</v>
      </c>
      <c r="E228" s="283">
        <v>30</v>
      </c>
      <c r="F228" s="299"/>
      <c r="G228" s="284" t="s">
        <v>814</v>
      </c>
      <c r="H228" s="199">
        <v>0</v>
      </c>
      <c r="I228" s="199">
        <v>0</v>
      </c>
      <c r="J228" s="199">
        <v>0</v>
      </c>
      <c r="K228" s="199">
        <f t="shared" si="11"/>
        <v>0</v>
      </c>
      <c r="L228" s="331"/>
      <c r="M228" s="331"/>
      <c r="N228" s="331"/>
      <c r="O228" s="199">
        <f t="shared" si="9"/>
        <v>0</v>
      </c>
      <c r="P228" s="199">
        <f t="shared" si="10"/>
        <v>0</v>
      </c>
      <c r="Q228" s="285"/>
    </row>
    <row r="229" spans="1:17" ht="33.75">
      <c r="A229" s="288">
        <v>305</v>
      </c>
      <c r="B229" s="282">
        <v>100</v>
      </c>
      <c r="C229" s="282">
        <v>600</v>
      </c>
      <c r="D229" s="282">
        <v>200</v>
      </c>
      <c r="E229" s="283">
        <v>90</v>
      </c>
      <c r="F229" s="299"/>
      <c r="G229" s="284" t="s">
        <v>815</v>
      </c>
      <c r="H229" s="199">
        <v>0</v>
      </c>
      <c r="I229" s="199">
        <v>0</v>
      </c>
      <c r="J229" s="199">
        <v>0</v>
      </c>
      <c r="K229" s="199">
        <f t="shared" si="11"/>
        <v>0</v>
      </c>
      <c r="L229" s="331"/>
      <c r="M229" s="331"/>
      <c r="N229" s="331"/>
      <c r="O229" s="199">
        <f t="shared" si="9"/>
        <v>0</v>
      </c>
      <c r="P229" s="199">
        <f t="shared" si="10"/>
        <v>0</v>
      </c>
      <c r="Q229" s="285"/>
    </row>
    <row r="230" spans="1:17" ht="67.5">
      <c r="A230" s="288">
        <v>305</v>
      </c>
      <c r="B230" s="282">
        <v>100</v>
      </c>
      <c r="C230" s="282">
        <v>600</v>
      </c>
      <c r="D230" s="282">
        <v>250</v>
      </c>
      <c r="E230" s="283"/>
      <c r="F230" s="299"/>
      <c r="G230" s="284" t="s">
        <v>816</v>
      </c>
      <c r="H230" s="199">
        <v>0</v>
      </c>
      <c r="I230" s="199">
        <v>0</v>
      </c>
      <c r="J230" s="199">
        <v>0</v>
      </c>
      <c r="K230" s="199">
        <f t="shared" si="11"/>
        <v>0</v>
      </c>
      <c r="L230" s="331"/>
      <c r="M230" s="331"/>
      <c r="N230" s="331"/>
      <c r="O230" s="199">
        <f t="shared" si="9"/>
        <v>0</v>
      </c>
      <c r="P230" s="199">
        <f t="shared" si="10"/>
        <v>0</v>
      </c>
      <c r="Q230" s="285" t="s">
        <v>817</v>
      </c>
    </row>
    <row r="231" spans="1:17" s="300" customFormat="1" ht="33.75">
      <c r="A231" s="288">
        <v>305</v>
      </c>
      <c r="B231" s="282">
        <v>100</v>
      </c>
      <c r="C231" s="282">
        <v>600</v>
      </c>
      <c r="D231" s="283">
        <v>300</v>
      </c>
      <c r="E231" s="283"/>
      <c r="F231" s="282"/>
      <c r="G231" s="284" t="s">
        <v>818</v>
      </c>
      <c r="H231" s="199">
        <v>530000</v>
      </c>
      <c r="I231" s="199">
        <v>0</v>
      </c>
      <c r="J231" s="199">
        <v>390897</v>
      </c>
      <c r="K231" s="199">
        <f t="shared" si="11"/>
        <v>0</v>
      </c>
      <c r="L231" s="331"/>
      <c r="M231" s="331"/>
      <c r="N231" s="331"/>
      <c r="O231" s="199">
        <f t="shared" si="9"/>
        <v>-139103</v>
      </c>
      <c r="P231" s="199">
        <f t="shared" si="10"/>
        <v>0</v>
      </c>
      <c r="Q231" s="285" t="s">
        <v>819</v>
      </c>
    </row>
    <row r="232" spans="1:17" ht="12.75">
      <c r="A232" s="288">
        <v>305</v>
      </c>
      <c r="B232" s="282">
        <v>100</v>
      </c>
      <c r="C232" s="282">
        <v>600</v>
      </c>
      <c r="D232" s="282">
        <v>400</v>
      </c>
      <c r="E232" s="282"/>
      <c r="F232" s="282"/>
      <c r="G232" s="298" t="s">
        <v>722</v>
      </c>
      <c r="H232" s="198">
        <v>0</v>
      </c>
      <c r="I232" s="198">
        <v>0</v>
      </c>
      <c r="J232" s="198">
        <v>0</v>
      </c>
      <c r="K232" s="198">
        <f t="shared" si="11"/>
        <v>0</v>
      </c>
      <c r="L232" s="328"/>
      <c r="M232" s="328"/>
      <c r="N232" s="328"/>
      <c r="O232" s="198">
        <f t="shared" si="9"/>
        <v>0</v>
      </c>
      <c r="P232" s="198">
        <f t="shared" si="10"/>
        <v>0</v>
      </c>
      <c r="Q232" s="285" t="s">
        <v>820</v>
      </c>
    </row>
    <row r="233" spans="1:17" ht="22.5">
      <c r="A233" s="288">
        <v>305</v>
      </c>
      <c r="B233" s="282">
        <v>100</v>
      </c>
      <c r="C233" s="282">
        <v>600</v>
      </c>
      <c r="D233" s="282">
        <v>400</v>
      </c>
      <c r="E233" s="283">
        <v>10</v>
      </c>
      <c r="F233" s="299"/>
      <c r="G233" s="284" t="s">
        <v>821</v>
      </c>
      <c r="H233" s="199">
        <v>0</v>
      </c>
      <c r="I233" s="199">
        <v>0</v>
      </c>
      <c r="J233" s="199">
        <v>0</v>
      </c>
      <c r="K233" s="199">
        <f t="shared" si="11"/>
        <v>0</v>
      </c>
      <c r="L233" s="331"/>
      <c r="M233" s="331"/>
      <c r="N233" s="331"/>
      <c r="O233" s="199">
        <f t="shared" si="9"/>
        <v>0</v>
      </c>
      <c r="P233" s="199">
        <f t="shared" si="10"/>
        <v>0</v>
      </c>
      <c r="Q233" s="285"/>
    </row>
    <row r="234" spans="1:17" ht="22.5">
      <c r="A234" s="288">
        <v>305</v>
      </c>
      <c r="B234" s="282">
        <v>100</v>
      </c>
      <c r="C234" s="282">
        <v>600</v>
      </c>
      <c r="D234" s="282">
        <v>400</v>
      </c>
      <c r="E234" s="283">
        <v>20</v>
      </c>
      <c r="F234" s="299"/>
      <c r="G234" s="284" t="s">
        <v>822</v>
      </c>
      <c r="H234" s="199">
        <v>0</v>
      </c>
      <c r="I234" s="199">
        <v>0</v>
      </c>
      <c r="J234" s="199">
        <v>0</v>
      </c>
      <c r="K234" s="199">
        <f t="shared" si="11"/>
        <v>0</v>
      </c>
      <c r="L234" s="331"/>
      <c r="M234" s="331"/>
      <c r="N234" s="331"/>
      <c r="O234" s="199">
        <f t="shared" si="9"/>
        <v>0</v>
      </c>
      <c r="P234" s="199">
        <f t="shared" si="10"/>
        <v>0</v>
      </c>
      <c r="Q234" s="285"/>
    </row>
    <row r="235" spans="1:17" ht="12.75">
      <c r="A235" s="288">
        <v>305</v>
      </c>
      <c r="B235" s="282">
        <v>100</v>
      </c>
      <c r="C235" s="282">
        <v>600</v>
      </c>
      <c r="D235" s="282">
        <v>400</v>
      </c>
      <c r="E235" s="283">
        <v>30</v>
      </c>
      <c r="F235" s="299"/>
      <c r="G235" s="284" t="s">
        <v>812</v>
      </c>
      <c r="H235" s="199">
        <v>0</v>
      </c>
      <c r="I235" s="199">
        <v>0</v>
      </c>
      <c r="J235" s="199">
        <v>0</v>
      </c>
      <c r="K235" s="199">
        <f t="shared" si="11"/>
        <v>0</v>
      </c>
      <c r="L235" s="331"/>
      <c r="M235" s="331"/>
      <c r="N235" s="331"/>
      <c r="O235" s="199">
        <f t="shared" si="9"/>
        <v>0</v>
      </c>
      <c r="P235" s="199">
        <f t="shared" si="10"/>
        <v>0</v>
      </c>
      <c r="Q235" s="285"/>
    </row>
    <row r="236" spans="1:17" s="300" customFormat="1" ht="45">
      <c r="A236" s="288">
        <v>305</v>
      </c>
      <c r="B236" s="282">
        <v>100</v>
      </c>
      <c r="C236" s="282">
        <v>600</v>
      </c>
      <c r="D236" s="282">
        <v>400</v>
      </c>
      <c r="E236" s="283">
        <v>40</v>
      </c>
      <c r="F236" s="299"/>
      <c r="G236" s="284" t="s">
        <v>813</v>
      </c>
      <c r="H236" s="199">
        <v>0</v>
      </c>
      <c r="I236" s="199">
        <v>0</v>
      </c>
      <c r="J236" s="199">
        <v>0</v>
      </c>
      <c r="K236" s="199">
        <f t="shared" si="11"/>
        <v>0</v>
      </c>
      <c r="L236" s="331"/>
      <c r="M236" s="331"/>
      <c r="N236" s="331"/>
      <c r="O236" s="199">
        <f t="shared" si="9"/>
        <v>0</v>
      </c>
      <c r="P236" s="199">
        <f t="shared" si="10"/>
        <v>0</v>
      </c>
      <c r="Q236" s="285"/>
    </row>
    <row r="237" spans="1:17" s="300" customFormat="1" ht="22.5">
      <c r="A237" s="288">
        <v>305</v>
      </c>
      <c r="B237" s="282">
        <v>100</v>
      </c>
      <c r="C237" s="282">
        <v>600</v>
      </c>
      <c r="D237" s="282">
        <v>400</v>
      </c>
      <c r="E237" s="283">
        <v>50</v>
      </c>
      <c r="F237" s="299"/>
      <c r="G237" s="284" t="s">
        <v>814</v>
      </c>
      <c r="H237" s="199">
        <v>0</v>
      </c>
      <c r="I237" s="199">
        <v>0</v>
      </c>
      <c r="J237" s="199">
        <v>0</v>
      </c>
      <c r="K237" s="199">
        <f t="shared" si="11"/>
        <v>0</v>
      </c>
      <c r="L237" s="331"/>
      <c r="M237" s="331"/>
      <c r="N237" s="331"/>
      <c r="O237" s="199">
        <f t="shared" si="9"/>
        <v>0</v>
      </c>
      <c r="P237" s="199">
        <f t="shared" si="10"/>
        <v>0</v>
      </c>
      <c r="Q237" s="285"/>
    </row>
    <row r="238" spans="1:17" ht="45">
      <c r="A238" s="288">
        <v>305</v>
      </c>
      <c r="B238" s="282">
        <v>100</v>
      </c>
      <c r="C238" s="282">
        <v>600</v>
      </c>
      <c r="D238" s="282">
        <v>400</v>
      </c>
      <c r="E238" s="283">
        <v>60</v>
      </c>
      <c r="F238" s="299"/>
      <c r="G238" s="284" t="s">
        <v>823</v>
      </c>
      <c r="H238" s="199">
        <v>0</v>
      </c>
      <c r="I238" s="199">
        <v>0</v>
      </c>
      <c r="J238" s="199">
        <v>0</v>
      </c>
      <c r="K238" s="199">
        <f t="shared" si="11"/>
        <v>0</v>
      </c>
      <c r="L238" s="331"/>
      <c r="M238" s="331"/>
      <c r="N238" s="331"/>
      <c r="O238" s="199">
        <f t="shared" si="9"/>
        <v>0</v>
      </c>
      <c r="P238" s="199">
        <f t="shared" si="10"/>
        <v>0</v>
      </c>
      <c r="Q238" s="285"/>
    </row>
    <row r="239" spans="1:17" ht="22.5">
      <c r="A239" s="288">
        <v>305</v>
      </c>
      <c r="B239" s="282">
        <v>100</v>
      </c>
      <c r="C239" s="282">
        <v>600</v>
      </c>
      <c r="D239" s="282">
        <v>400</v>
      </c>
      <c r="E239" s="283">
        <v>70</v>
      </c>
      <c r="F239" s="299"/>
      <c r="G239" s="284" t="s">
        <v>824</v>
      </c>
      <c r="H239" s="199">
        <v>0</v>
      </c>
      <c r="I239" s="199">
        <v>0</v>
      </c>
      <c r="J239" s="199">
        <v>0</v>
      </c>
      <c r="K239" s="199">
        <f t="shared" si="11"/>
        <v>0</v>
      </c>
      <c r="L239" s="331"/>
      <c r="M239" s="331"/>
      <c r="N239" s="331"/>
      <c r="O239" s="199">
        <f t="shared" si="9"/>
        <v>0</v>
      </c>
      <c r="P239" s="199">
        <f t="shared" si="10"/>
        <v>0</v>
      </c>
      <c r="Q239" s="285"/>
    </row>
    <row r="240" spans="1:17" ht="22.5">
      <c r="A240" s="288">
        <v>305</v>
      </c>
      <c r="B240" s="282">
        <v>100</v>
      </c>
      <c r="C240" s="282">
        <v>600</v>
      </c>
      <c r="D240" s="282">
        <v>400</v>
      </c>
      <c r="E240" s="283">
        <v>90</v>
      </c>
      <c r="F240" s="299"/>
      <c r="G240" s="284" t="s">
        <v>825</v>
      </c>
      <c r="H240" s="199">
        <v>0</v>
      </c>
      <c r="I240" s="199">
        <v>0</v>
      </c>
      <c r="J240" s="199">
        <v>0</v>
      </c>
      <c r="K240" s="199">
        <f t="shared" si="11"/>
        <v>0</v>
      </c>
      <c r="L240" s="331"/>
      <c r="M240" s="331"/>
      <c r="N240" s="331"/>
      <c r="O240" s="199">
        <f t="shared" si="9"/>
        <v>0</v>
      </c>
      <c r="P240" s="199">
        <f t="shared" si="10"/>
        <v>0</v>
      </c>
      <c r="Q240" s="285"/>
    </row>
    <row r="241" spans="1:17" ht="12.75">
      <c r="A241" s="288">
        <v>305</v>
      </c>
      <c r="B241" s="282">
        <v>100</v>
      </c>
      <c r="C241" s="282">
        <v>600</v>
      </c>
      <c r="D241" s="282">
        <v>500</v>
      </c>
      <c r="E241" s="282"/>
      <c r="F241" s="282"/>
      <c r="G241" s="298" t="s">
        <v>726</v>
      </c>
      <c r="H241" s="198">
        <v>0</v>
      </c>
      <c r="I241" s="198">
        <v>0</v>
      </c>
      <c r="J241" s="198">
        <v>0</v>
      </c>
      <c r="K241" s="198">
        <f t="shared" si="11"/>
        <v>0</v>
      </c>
      <c r="L241" s="328"/>
      <c r="M241" s="328"/>
      <c r="N241" s="328"/>
      <c r="O241" s="198">
        <f t="shared" si="9"/>
        <v>0</v>
      </c>
      <c r="P241" s="198">
        <f t="shared" si="10"/>
        <v>0</v>
      </c>
      <c r="Q241" s="285" t="s">
        <v>826</v>
      </c>
    </row>
    <row r="242" spans="1:17" ht="45">
      <c r="A242" s="288">
        <v>305</v>
      </c>
      <c r="B242" s="282">
        <v>100</v>
      </c>
      <c r="C242" s="282">
        <v>600</v>
      </c>
      <c r="D242" s="282">
        <v>500</v>
      </c>
      <c r="E242" s="283">
        <v>10</v>
      </c>
      <c r="F242" s="299"/>
      <c r="G242" s="284" t="s">
        <v>823</v>
      </c>
      <c r="H242" s="199">
        <v>0</v>
      </c>
      <c r="I242" s="199">
        <v>0</v>
      </c>
      <c r="J242" s="199">
        <v>0</v>
      </c>
      <c r="K242" s="199">
        <f t="shared" si="11"/>
        <v>0</v>
      </c>
      <c r="L242" s="331"/>
      <c r="M242" s="331"/>
      <c r="N242" s="331"/>
      <c r="O242" s="199">
        <f t="shared" si="9"/>
        <v>0</v>
      </c>
      <c r="P242" s="199">
        <f t="shared" si="10"/>
        <v>0</v>
      </c>
      <c r="Q242" s="285"/>
    </row>
    <row r="243" spans="1:17" ht="22.5">
      <c r="A243" s="288">
        <v>305</v>
      </c>
      <c r="B243" s="282">
        <v>100</v>
      </c>
      <c r="C243" s="282">
        <v>600</v>
      </c>
      <c r="D243" s="282">
        <v>500</v>
      </c>
      <c r="E243" s="283">
        <v>90</v>
      </c>
      <c r="F243" s="299"/>
      <c r="G243" s="284" t="s">
        <v>827</v>
      </c>
      <c r="H243" s="199">
        <v>0</v>
      </c>
      <c r="I243" s="199">
        <v>0</v>
      </c>
      <c r="J243" s="199">
        <v>0</v>
      </c>
      <c r="K243" s="199">
        <f t="shared" si="11"/>
        <v>0</v>
      </c>
      <c r="L243" s="331"/>
      <c r="M243" s="331"/>
      <c r="N243" s="331"/>
      <c r="O243" s="199">
        <f t="shared" si="9"/>
        <v>0</v>
      </c>
      <c r="P243" s="199">
        <f t="shared" si="10"/>
        <v>0</v>
      </c>
      <c r="Q243" s="285"/>
    </row>
    <row r="244" spans="1:17" ht="33.75">
      <c r="A244" s="288">
        <v>305</v>
      </c>
      <c r="B244" s="282">
        <v>100</v>
      </c>
      <c r="C244" s="282">
        <v>650</v>
      </c>
      <c r="D244" s="282"/>
      <c r="E244" s="282"/>
      <c r="F244" s="282"/>
      <c r="G244" s="280" t="s">
        <v>828</v>
      </c>
      <c r="H244" s="198">
        <v>0</v>
      </c>
      <c r="I244" s="198">
        <v>0</v>
      </c>
      <c r="J244" s="198">
        <v>0</v>
      </c>
      <c r="K244" s="198">
        <f t="shared" si="11"/>
        <v>0</v>
      </c>
      <c r="L244" s="328"/>
      <c r="M244" s="328"/>
      <c r="N244" s="328"/>
      <c r="O244" s="198">
        <f t="shared" si="9"/>
        <v>0</v>
      </c>
      <c r="P244" s="198">
        <f t="shared" si="10"/>
        <v>0</v>
      </c>
      <c r="Q244" s="285" t="s">
        <v>829</v>
      </c>
    </row>
    <row r="245" spans="1:17" ht="25.5" customHeight="1">
      <c r="A245" s="288">
        <v>305</v>
      </c>
      <c r="B245" s="282">
        <v>100</v>
      </c>
      <c r="C245" s="282">
        <v>650</v>
      </c>
      <c r="D245" s="283">
        <v>100</v>
      </c>
      <c r="E245" s="283"/>
      <c r="F245" s="282"/>
      <c r="G245" s="284" t="s">
        <v>830</v>
      </c>
      <c r="H245" s="199">
        <v>23209</v>
      </c>
      <c r="I245" s="199">
        <v>0</v>
      </c>
      <c r="J245" s="199">
        <v>23209</v>
      </c>
      <c r="K245" s="199">
        <f t="shared" si="11"/>
        <v>0</v>
      </c>
      <c r="L245" s="331"/>
      <c r="M245" s="331"/>
      <c r="N245" s="331"/>
      <c r="O245" s="199">
        <f t="shared" si="9"/>
        <v>0</v>
      </c>
      <c r="P245" s="199">
        <f t="shared" si="10"/>
        <v>0</v>
      </c>
      <c r="Q245" s="285" t="s">
        <v>831</v>
      </c>
    </row>
    <row r="246" spans="1:17" ht="45">
      <c r="A246" s="288">
        <v>305</v>
      </c>
      <c r="B246" s="282">
        <v>100</v>
      </c>
      <c r="C246" s="282">
        <v>650</v>
      </c>
      <c r="D246" s="283">
        <v>200</v>
      </c>
      <c r="E246" s="283"/>
      <c r="F246" s="282"/>
      <c r="G246" s="284" t="s">
        <v>832</v>
      </c>
      <c r="H246" s="199">
        <v>448671</v>
      </c>
      <c r="I246" s="199">
        <v>0</v>
      </c>
      <c r="J246" s="199">
        <v>448671</v>
      </c>
      <c r="K246" s="199">
        <f t="shared" si="11"/>
        <v>0</v>
      </c>
      <c r="L246" s="331"/>
      <c r="M246" s="331"/>
      <c r="N246" s="331"/>
      <c r="O246" s="199">
        <f t="shared" si="9"/>
        <v>0</v>
      </c>
      <c r="P246" s="199">
        <f t="shared" si="10"/>
        <v>0</v>
      </c>
      <c r="Q246" s="285" t="s">
        <v>833</v>
      </c>
    </row>
    <row r="247" spans="1:17" ht="45">
      <c r="A247" s="288">
        <v>305</v>
      </c>
      <c r="B247" s="282">
        <v>100</v>
      </c>
      <c r="C247" s="282">
        <v>650</v>
      </c>
      <c r="D247" s="283">
        <v>300</v>
      </c>
      <c r="E247" s="283"/>
      <c r="F247" s="282"/>
      <c r="G247" s="284" t="s">
        <v>834</v>
      </c>
      <c r="H247" s="199">
        <v>0</v>
      </c>
      <c r="I247" s="199">
        <v>0</v>
      </c>
      <c r="J247" s="199">
        <v>0</v>
      </c>
      <c r="K247" s="199">
        <f t="shared" si="11"/>
        <v>0</v>
      </c>
      <c r="L247" s="331"/>
      <c r="M247" s="331"/>
      <c r="N247" s="331"/>
      <c r="O247" s="199">
        <f t="shared" si="9"/>
        <v>0</v>
      </c>
      <c r="P247" s="199">
        <f t="shared" si="10"/>
        <v>0</v>
      </c>
      <c r="Q247" s="285" t="s">
        <v>835</v>
      </c>
    </row>
    <row r="248" spans="1:17" ht="56.25">
      <c r="A248" s="288">
        <v>305</v>
      </c>
      <c r="B248" s="282">
        <v>100</v>
      </c>
      <c r="C248" s="282">
        <v>650</v>
      </c>
      <c r="D248" s="282">
        <v>400</v>
      </c>
      <c r="E248" s="282"/>
      <c r="F248" s="282"/>
      <c r="G248" s="280" t="s">
        <v>836</v>
      </c>
      <c r="H248" s="198">
        <v>0</v>
      </c>
      <c r="I248" s="198">
        <v>0</v>
      </c>
      <c r="J248" s="198">
        <v>0</v>
      </c>
      <c r="K248" s="198">
        <f t="shared" si="11"/>
        <v>0</v>
      </c>
      <c r="L248" s="328"/>
      <c r="M248" s="328"/>
      <c r="N248" s="328"/>
      <c r="O248" s="198">
        <f t="shared" si="9"/>
        <v>0</v>
      </c>
      <c r="P248" s="198">
        <f t="shared" si="10"/>
        <v>0</v>
      </c>
      <c r="Q248" s="285" t="s">
        <v>837</v>
      </c>
    </row>
    <row r="249" spans="1:17" ht="33.75">
      <c r="A249" s="288">
        <v>305</v>
      </c>
      <c r="B249" s="282">
        <v>100</v>
      </c>
      <c r="C249" s="282">
        <v>650</v>
      </c>
      <c r="D249" s="282">
        <v>400</v>
      </c>
      <c r="E249" s="283">
        <v>10</v>
      </c>
      <c r="F249" s="299"/>
      <c r="G249" s="284" t="s">
        <v>838</v>
      </c>
      <c r="H249" s="199">
        <v>103238</v>
      </c>
      <c r="I249" s="199">
        <v>0</v>
      </c>
      <c r="J249" s="199">
        <v>103238</v>
      </c>
      <c r="K249" s="199">
        <f t="shared" si="11"/>
        <v>0</v>
      </c>
      <c r="L249" s="331"/>
      <c r="M249" s="331"/>
      <c r="N249" s="331"/>
      <c r="O249" s="199">
        <f t="shared" si="9"/>
        <v>0</v>
      </c>
      <c r="P249" s="199">
        <f t="shared" si="10"/>
        <v>0</v>
      </c>
      <c r="Q249" s="285"/>
    </row>
    <row r="250" spans="1:17" ht="45">
      <c r="A250" s="288">
        <v>305</v>
      </c>
      <c r="B250" s="282">
        <v>100</v>
      </c>
      <c r="C250" s="282">
        <v>650</v>
      </c>
      <c r="D250" s="282">
        <v>400</v>
      </c>
      <c r="E250" s="283">
        <v>20</v>
      </c>
      <c r="F250" s="299"/>
      <c r="G250" s="284" t="s">
        <v>839</v>
      </c>
      <c r="H250" s="199">
        <v>43977</v>
      </c>
      <c r="I250" s="199">
        <v>0</v>
      </c>
      <c r="J250" s="199">
        <v>43977</v>
      </c>
      <c r="K250" s="199">
        <f t="shared" si="11"/>
        <v>0</v>
      </c>
      <c r="L250" s="331"/>
      <c r="M250" s="331"/>
      <c r="N250" s="331"/>
      <c r="O250" s="199">
        <f t="shared" si="9"/>
        <v>0</v>
      </c>
      <c r="P250" s="199">
        <f t="shared" si="10"/>
        <v>0</v>
      </c>
      <c r="Q250" s="285"/>
    </row>
    <row r="251" spans="1:17" ht="33.75">
      <c r="A251" s="288">
        <v>305</v>
      </c>
      <c r="B251" s="282">
        <v>100</v>
      </c>
      <c r="C251" s="282">
        <v>650</v>
      </c>
      <c r="D251" s="282">
        <v>400</v>
      </c>
      <c r="E251" s="283">
        <v>30</v>
      </c>
      <c r="F251" s="299"/>
      <c r="G251" s="284" t="s">
        <v>840</v>
      </c>
      <c r="H251" s="199">
        <v>39433</v>
      </c>
      <c r="I251" s="199">
        <v>0</v>
      </c>
      <c r="J251" s="199">
        <v>39433</v>
      </c>
      <c r="K251" s="199">
        <f t="shared" si="11"/>
        <v>0</v>
      </c>
      <c r="L251" s="331"/>
      <c r="M251" s="331"/>
      <c r="N251" s="331"/>
      <c r="O251" s="199">
        <f t="shared" si="9"/>
        <v>0</v>
      </c>
      <c r="P251" s="199">
        <f t="shared" si="10"/>
        <v>0</v>
      </c>
      <c r="Q251" s="285"/>
    </row>
    <row r="252" spans="1:17" ht="56.25">
      <c r="A252" s="288">
        <v>305</v>
      </c>
      <c r="B252" s="282">
        <v>100</v>
      </c>
      <c r="C252" s="282">
        <v>650</v>
      </c>
      <c r="D252" s="282">
        <v>400</v>
      </c>
      <c r="E252" s="283">
        <v>90</v>
      </c>
      <c r="F252" s="299"/>
      <c r="G252" s="284" t="s">
        <v>841</v>
      </c>
      <c r="H252" s="199">
        <v>0</v>
      </c>
      <c r="I252" s="199">
        <v>0</v>
      </c>
      <c r="J252" s="199">
        <v>0</v>
      </c>
      <c r="K252" s="199">
        <f t="shared" si="11"/>
        <v>0</v>
      </c>
      <c r="L252" s="331"/>
      <c r="M252" s="331"/>
      <c r="N252" s="331"/>
      <c r="O252" s="199">
        <f t="shared" si="9"/>
        <v>0</v>
      </c>
      <c r="P252" s="199">
        <f t="shared" si="10"/>
        <v>0</v>
      </c>
      <c r="Q252" s="285"/>
    </row>
    <row r="253" spans="1:17" ht="78.75">
      <c r="A253" s="288">
        <v>305</v>
      </c>
      <c r="B253" s="282">
        <v>100</v>
      </c>
      <c r="C253" s="282">
        <v>650</v>
      </c>
      <c r="D253" s="282">
        <v>500</v>
      </c>
      <c r="E253" s="282"/>
      <c r="F253" s="282"/>
      <c r="G253" s="280" t="s">
        <v>842</v>
      </c>
      <c r="H253" s="198">
        <v>0</v>
      </c>
      <c r="I253" s="198">
        <v>0</v>
      </c>
      <c r="J253" s="198">
        <v>0</v>
      </c>
      <c r="K253" s="198">
        <f t="shared" si="11"/>
        <v>0</v>
      </c>
      <c r="L253" s="328"/>
      <c r="M253" s="328"/>
      <c r="N253" s="328"/>
      <c r="O253" s="198">
        <f t="shared" si="9"/>
        <v>0</v>
      </c>
      <c r="P253" s="198">
        <f t="shared" si="10"/>
        <v>0</v>
      </c>
      <c r="Q253" s="285" t="s">
        <v>843</v>
      </c>
    </row>
    <row r="254" spans="1:17" ht="33.75">
      <c r="A254" s="288">
        <v>305</v>
      </c>
      <c r="B254" s="282">
        <v>100</v>
      </c>
      <c r="C254" s="282">
        <v>650</v>
      </c>
      <c r="D254" s="282">
        <v>500</v>
      </c>
      <c r="E254" s="283">
        <v>10</v>
      </c>
      <c r="F254" s="283"/>
      <c r="G254" s="284" t="s">
        <v>838</v>
      </c>
      <c r="H254" s="199">
        <v>0</v>
      </c>
      <c r="I254" s="199">
        <v>0</v>
      </c>
      <c r="J254" s="199">
        <v>0</v>
      </c>
      <c r="K254" s="199">
        <f t="shared" si="11"/>
        <v>0</v>
      </c>
      <c r="L254" s="331"/>
      <c r="M254" s="331"/>
      <c r="N254" s="331"/>
      <c r="O254" s="199">
        <f t="shared" si="9"/>
        <v>0</v>
      </c>
      <c r="P254" s="199">
        <f t="shared" si="10"/>
        <v>0</v>
      </c>
      <c r="Q254" s="287"/>
    </row>
    <row r="255" spans="1:17" ht="45">
      <c r="A255" s="288">
        <v>305</v>
      </c>
      <c r="B255" s="282">
        <v>100</v>
      </c>
      <c r="C255" s="282">
        <v>650</v>
      </c>
      <c r="D255" s="282">
        <v>500</v>
      </c>
      <c r="E255" s="283">
        <v>20</v>
      </c>
      <c r="F255" s="283"/>
      <c r="G255" s="284" t="s">
        <v>839</v>
      </c>
      <c r="H255" s="199">
        <v>0</v>
      </c>
      <c r="I255" s="199">
        <v>0</v>
      </c>
      <c r="J255" s="199">
        <v>0</v>
      </c>
      <c r="K255" s="199">
        <f t="shared" si="11"/>
        <v>0</v>
      </c>
      <c r="L255" s="331"/>
      <c r="M255" s="331"/>
      <c r="N255" s="331"/>
      <c r="O255" s="199">
        <f t="shared" si="9"/>
        <v>0</v>
      </c>
      <c r="P255" s="199">
        <f t="shared" si="10"/>
        <v>0</v>
      </c>
      <c r="Q255" s="287"/>
    </row>
    <row r="256" spans="1:17" ht="33.75">
      <c r="A256" s="288">
        <v>305</v>
      </c>
      <c r="B256" s="282">
        <v>100</v>
      </c>
      <c r="C256" s="282">
        <v>650</v>
      </c>
      <c r="D256" s="282">
        <v>500</v>
      </c>
      <c r="E256" s="283">
        <v>30</v>
      </c>
      <c r="F256" s="283"/>
      <c r="G256" s="284" t="s">
        <v>840</v>
      </c>
      <c r="H256" s="199">
        <v>0</v>
      </c>
      <c r="I256" s="199">
        <v>0</v>
      </c>
      <c r="J256" s="199">
        <v>0</v>
      </c>
      <c r="K256" s="199">
        <f t="shared" si="11"/>
        <v>0</v>
      </c>
      <c r="L256" s="331"/>
      <c r="M256" s="331"/>
      <c r="N256" s="331"/>
      <c r="O256" s="199">
        <f t="shared" si="9"/>
        <v>0</v>
      </c>
      <c r="P256" s="199">
        <f t="shared" si="10"/>
        <v>0</v>
      </c>
      <c r="Q256" s="287"/>
    </row>
    <row r="257" spans="1:17" ht="56.25">
      <c r="A257" s="288">
        <v>305</v>
      </c>
      <c r="B257" s="282">
        <v>100</v>
      </c>
      <c r="C257" s="282">
        <v>650</v>
      </c>
      <c r="D257" s="282">
        <v>500</v>
      </c>
      <c r="E257" s="283">
        <v>90</v>
      </c>
      <c r="F257" s="283"/>
      <c r="G257" s="284" t="s">
        <v>841</v>
      </c>
      <c r="H257" s="199">
        <v>0</v>
      </c>
      <c r="I257" s="199">
        <v>0</v>
      </c>
      <c r="J257" s="199">
        <v>0</v>
      </c>
      <c r="K257" s="199">
        <f t="shared" si="11"/>
        <v>0</v>
      </c>
      <c r="L257" s="331"/>
      <c r="M257" s="331"/>
      <c r="N257" s="331"/>
      <c r="O257" s="199">
        <f t="shared" si="9"/>
        <v>0</v>
      </c>
      <c r="P257" s="199">
        <f t="shared" si="10"/>
        <v>0</v>
      </c>
      <c r="Q257" s="287"/>
    </row>
    <row r="258" spans="1:17" ht="45">
      <c r="A258" s="288">
        <v>305</v>
      </c>
      <c r="B258" s="282">
        <v>100</v>
      </c>
      <c r="C258" s="282">
        <v>650</v>
      </c>
      <c r="D258" s="282">
        <v>600</v>
      </c>
      <c r="E258" s="282"/>
      <c r="F258" s="282"/>
      <c r="G258" s="280" t="s">
        <v>844</v>
      </c>
      <c r="H258" s="198">
        <v>0</v>
      </c>
      <c r="I258" s="198">
        <v>0</v>
      </c>
      <c r="J258" s="198">
        <v>0</v>
      </c>
      <c r="K258" s="198">
        <f t="shared" si="11"/>
        <v>0</v>
      </c>
      <c r="L258" s="328"/>
      <c r="M258" s="328"/>
      <c r="N258" s="328"/>
      <c r="O258" s="198">
        <f t="shared" si="9"/>
        <v>0</v>
      </c>
      <c r="P258" s="198">
        <f t="shared" si="10"/>
        <v>0</v>
      </c>
      <c r="Q258" s="285" t="s">
        <v>845</v>
      </c>
    </row>
    <row r="259" spans="1:17" ht="33.75">
      <c r="A259" s="288">
        <v>305</v>
      </c>
      <c r="B259" s="282">
        <v>100</v>
      </c>
      <c r="C259" s="282">
        <v>650</v>
      </c>
      <c r="D259" s="282">
        <v>600</v>
      </c>
      <c r="E259" s="283">
        <v>5</v>
      </c>
      <c r="F259" s="299"/>
      <c r="G259" s="284" t="s">
        <v>846</v>
      </c>
      <c r="H259" s="199">
        <v>0</v>
      </c>
      <c r="I259" s="199">
        <v>0</v>
      </c>
      <c r="J259" s="199">
        <v>0</v>
      </c>
      <c r="K259" s="199">
        <f t="shared" si="11"/>
        <v>0</v>
      </c>
      <c r="L259" s="331"/>
      <c r="M259" s="331"/>
      <c r="N259" s="331"/>
      <c r="O259" s="199">
        <f t="shared" si="9"/>
        <v>0</v>
      </c>
      <c r="P259" s="199">
        <f t="shared" si="10"/>
        <v>0</v>
      </c>
      <c r="Q259" s="285"/>
    </row>
    <row r="260" spans="1:17" ht="33.75">
      <c r="A260" s="288">
        <v>305</v>
      </c>
      <c r="B260" s="282">
        <v>100</v>
      </c>
      <c r="C260" s="282">
        <v>650</v>
      </c>
      <c r="D260" s="282">
        <v>600</v>
      </c>
      <c r="E260" s="283">
        <v>10</v>
      </c>
      <c r="F260" s="299"/>
      <c r="G260" s="284" t="s">
        <v>847</v>
      </c>
      <c r="H260" s="199">
        <v>0</v>
      </c>
      <c r="I260" s="199">
        <v>0</v>
      </c>
      <c r="J260" s="199">
        <v>0</v>
      </c>
      <c r="K260" s="199">
        <f t="shared" si="11"/>
        <v>0</v>
      </c>
      <c r="L260" s="331"/>
      <c r="M260" s="331"/>
      <c r="N260" s="331"/>
      <c r="O260" s="199">
        <f t="shared" si="9"/>
        <v>0</v>
      </c>
      <c r="P260" s="199">
        <f t="shared" si="10"/>
        <v>0</v>
      </c>
      <c r="Q260" s="285"/>
    </row>
    <row r="261" spans="1:17" ht="33.75">
      <c r="A261" s="288">
        <v>305</v>
      </c>
      <c r="B261" s="282">
        <v>100</v>
      </c>
      <c r="C261" s="282">
        <v>650</v>
      </c>
      <c r="D261" s="282">
        <v>600</v>
      </c>
      <c r="E261" s="283">
        <v>15</v>
      </c>
      <c r="F261" s="299"/>
      <c r="G261" s="284" t="s">
        <v>848</v>
      </c>
      <c r="H261" s="199">
        <v>0</v>
      </c>
      <c r="I261" s="199">
        <v>0</v>
      </c>
      <c r="J261" s="199">
        <v>0</v>
      </c>
      <c r="K261" s="199">
        <f t="shared" si="11"/>
        <v>0</v>
      </c>
      <c r="L261" s="331"/>
      <c r="M261" s="331"/>
      <c r="N261" s="331"/>
      <c r="O261" s="199">
        <f t="shared" si="9"/>
        <v>0</v>
      </c>
      <c r="P261" s="199">
        <f t="shared" si="10"/>
        <v>0</v>
      </c>
      <c r="Q261" s="285"/>
    </row>
    <row r="262" spans="1:17" ht="33.75">
      <c r="A262" s="288">
        <v>305</v>
      </c>
      <c r="B262" s="282">
        <v>100</v>
      </c>
      <c r="C262" s="282">
        <v>650</v>
      </c>
      <c r="D262" s="282">
        <v>600</v>
      </c>
      <c r="E262" s="283">
        <v>20</v>
      </c>
      <c r="F262" s="299"/>
      <c r="G262" s="284" t="s">
        <v>849</v>
      </c>
      <c r="H262" s="199">
        <v>0</v>
      </c>
      <c r="I262" s="199">
        <v>0</v>
      </c>
      <c r="J262" s="199">
        <v>0</v>
      </c>
      <c r="K262" s="199">
        <f t="shared" si="11"/>
        <v>0</v>
      </c>
      <c r="L262" s="331"/>
      <c r="M262" s="331"/>
      <c r="N262" s="331"/>
      <c r="O262" s="199">
        <f t="shared" ref="O262:O325" si="12">+J262-H262</f>
        <v>0</v>
      </c>
      <c r="P262" s="199">
        <f t="shared" ref="P262:P325" si="13">+K262-I262</f>
        <v>0</v>
      </c>
      <c r="Q262" s="285"/>
    </row>
    <row r="263" spans="1:17" ht="33.75">
      <c r="A263" s="288">
        <v>305</v>
      </c>
      <c r="B263" s="282">
        <v>100</v>
      </c>
      <c r="C263" s="282">
        <v>650</v>
      </c>
      <c r="D263" s="282">
        <v>600</v>
      </c>
      <c r="E263" s="283">
        <v>25</v>
      </c>
      <c r="F263" s="299"/>
      <c r="G263" s="284" t="s">
        <v>850</v>
      </c>
      <c r="H263" s="199">
        <v>0</v>
      </c>
      <c r="I263" s="199">
        <v>0</v>
      </c>
      <c r="J263" s="199">
        <v>0</v>
      </c>
      <c r="K263" s="199">
        <f t="shared" ref="K263:K326" si="14">SUM(L263:N263)</f>
        <v>0</v>
      </c>
      <c r="L263" s="331"/>
      <c r="M263" s="331"/>
      <c r="N263" s="331"/>
      <c r="O263" s="199">
        <f t="shared" si="12"/>
        <v>0</v>
      </c>
      <c r="P263" s="199">
        <f t="shared" si="13"/>
        <v>0</v>
      </c>
      <c r="Q263" s="285"/>
    </row>
    <row r="264" spans="1:17" ht="33.75">
      <c r="A264" s="288">
        <v>305</v>
      </c>
      <c r="B264" s="282">
        <v>100</v>
      </c>
      <c r="C264" s="282">
        <v>650</v>
      </c>
      <c r="D264" s="282">
        <v>600</v>
      </c>
      <c r="E264" s="283">
        <v>30</v>
      </c>
      <c r="F264" s="299"/>
      <c r="G264" s="284" t="s">
        <v>851</v>
      </c>
      <c r="H264" s="199">
        <v>0</v>
      </c>
      <c r="I264" s="199">
        <v>0</v>
      </c>
      <c r="J264" s="199">
        <v>0</v>
      </c>
      <c r="K264" s="199">
        <f t="shared" si="14"/>
        <v>0</v>
      </c>
      <c r="L264" s="331"/>
      <c r="M264" s="331"/>
      <c r="N264" s="331"/>
      <c r="O264" s="199">
        <f t="shared" si="12"/>
        <v>0</v>
      </c>
      <c r="P264" s="199">
        <f t="shared" si="13"/>
        <v>0</v>
      </c>
      <c r="Q264" s="285"/>
    </row>
    <row r="265" spans="1:17" ht="33.75">
      <c r="A265" s="288">
        <v>305</v>
      </c>
      <c r="B265" s="282">
        <v>100</v>
      </c>
      <c r="C265" s="282">
        <v>650</v>
      </c>
      <c r="D265" s="282">
        <v>600</v>
      </c>
      <c r="E265" s="283">
        <v>35</v>
      </c>
      <c r="F265" s="299"/>
      <c r="G265" s="284" t="s">
        <v>852</v>
      </c>
      <c r="H265" s="199">
        <v>0</v>
      </c>
      <c r="I265" s="199">
        <v>0</v>
      </c>
      <c r="J265" s="199">
        <v>0</v>
      </c>
      <c r="K265" s="199">
        <f t="shared" si="14"/>
        <v>0</v>
      </c>
      <c r="L265" s="331"/>
      <c r="M265" s="331"/>
      <c r="N265" s="331"/>
      <c r="O265" s="199">
        <f t="shared" si="12"/>
        <v>0</v>
      </c>
      <c r="P265" s="199">
        <f t="shared" si="13"/>
        <v>0</v>
      </c>
      <c r="Q265" s="285"/>
    </row>
    <row r="266" spans="1:17" ht="22.5">
      <c r="A266" s="288">
        <v>305</v>
      </c>
      <c r="B266" s="282">
        <v>100</v>
      </c>
      <c r="C266" s="282">
        <v>650</v>
      </c>
      <c r="D266" s="282">
        <v>600</v>
      </c>
      <c r="E266" s="283">
        <v>40</v>
      </c>
      <c r="F266" s="299"/>
      <c r="G266" s="284" t="s">
        <v>853</v>
      </c>
      <c r="H266" s="199">
        <v>19875</v>
      </c>
      <c r="I266" s="199">
        <v>0</v>
      </c>
      <c r="J266" s="199">
        <v>19875</v>
      </c>
      <c r="K266" s="199">
        <f t="shared" si="14"/>
        <v>0</v>
      </c>
      <c r="L266" s="331"/>
      <c r="M266" s="331"/>
      <c r="N266" s="331"/>
      <c r="O266" s="199">
        <f t="shared" si="12"/>
        <v>0</v>
      </c>
      <c r="P266" s="199">
        <f t="shared" si="13"/>
        <v>0</v>
      </c>
      <c r="Q266" s="285"/>
    </row>
    <row r="267" spans="1:17" ht="12.75">
      <c r="A267" s="288">
        <v>305</v>
      </c>
      <c r="B267" s="282">
        <v>100</v>
      </c>
      <c r="C267" s="282">
        <v>650</v>
      </c>
      <c r="D267" s="282">
        <v>600</v>
      </c>
      <c r="E267" s="283">
        <v>45</v>
      </c>
      <c r="F267" s="299"/>
      <c r="G267" s="284" t="s">
        <v>854</v>
      </c>
      <c r="H267" s="199">
        <v>37961</v>
      </c>
      <c r="I267" s="199">
        <v>0</v>
      </c>
      <c r="J267" s="199">
        <v>37961</v>
      </c>
      <c r="K267" s="199">
        <f t="shared" si="14"/>
        <v>0</v>
      </c>
      <c r="L267" s="331"/>
      <c r="M267" s="331"/>
      <c r="N267" s="331"/>
      <c r="O267" s="199">
        <f t="shared" si="12"/>
        <v>0</v>
      </c>
      <c r="P267" s="199">
        <f t="shared" si="13"/>
        <v>0</v>
      </c>
      <c r="Q267" s="285"/>
    </row>
    <row r="268" spans="1:17" ht="45">
      <c r="A268" s="288">
        <v>305</v>
      </c>
      <c r="B268" s="282">
        <v>100</v>
      </c>
      <c r="C268" s="282">
        <v>650</v>
      </c>
      <c r="D268" s="282">
        <v>600</v>
      </c>
      <c r="E268" s="283">
        <v>50</v>
      </c>
      <c r="F268" s="299"/>
      <c r="G268" s="284" t="s">
        <v>844</v>
      </c>
      <c r="H268" s="199">
        <v>0</v>
      </c>
      <c r="I268" s="199">
        <v>0</v>
      </c>
      <c r="J268" s="199">
        <v>0</v>
      </c>
      <c r="K268" s="199">
        <f t="shared" si="14"/>
        <v>0</v>
      </c>
      <c r="L268" s="331"/>
      <c r="M268" s="331"/>
      <c r="N268" s="331"/>
      <c r="O268" s="199">
        <f t="shared" si="12"/>
        <v>0</v>
      </c>
      <c r="P268" s="199">
        <f t="shared" si="13"/>
        <v>0</v>
      </c>
      <c r="Q268" s="285"/>
    </row>
    <row r="269" spans="1:17" ht="56.25">
      <c r="A269" s="288">
        <v>305</v>
      </c>
      <c r="B269" s="282">
        <v>100</v>
      </c>
      <c r="C269" s="282">
        <v>650</v>
      </c>
      <c r="D269" s="282">
        <v>600</v>
      </c>
      <c r="E269" s="283">
        <v>90</v>
      </c>
      <c r="F269" s="299"/>
      <c r="G269" s="284" t="s">
        <v>841</v>
      </c>
      <c r="H269" s="199">
        <v>0</v>
      </c>
      <c r="I269" s="199">
        <v>0</v>
      </c>
      <c r="J269" s="199">
        <v>0</v>
      </c>
      <c r="K269" s="199">
        <f t="shared" si="14"/>
        <v>0</v>
      </c>
      <c r="L269" s="331"/>
      <c r="M269" s="331"/>
      <c r="N269" s="331"/>
      <c r="O269" s="199">
        <f t="shared" si="12"/>
        <v>0</v>
      </c>
      <c r="P269" s="199">
        <f t="shared" si="13"/>
        <v>0</v>
      </c>
      <c r="Q269" s="285"/>
    </row>
    <row r="270" spans="1:17" ht="56.25">
      <c r="A270" s="288">
        <v>305</v>
      </c>
      <c r="B270" s="282">
        <v>100</v>
      </c>
      <c r="C270" s="282">
        <v>650</v>
      </c>
      <c r="D270" s="282">
        <v>700</v>
      </c>
      <c r="E270" s="282"/>
      <c r="F270" s="282"/>
      <c r="G270" s="280" t="s">
        <v>855</v>
      </c>
      <c r="H270" s="198">
        <v>0</v>
      </c>
      <c r="I270" s="198">
        <v>0</v>
      </c>
      <c r="J270" s="198">
        <v>0</v>
      </c>
      <c r="K270" s="198">
        <f t="shared" si="14"/>
        <v>0</v>
      </c>
      <c r="L270" s="328"/>
      <c r="M270" s="328"/>
      <c r="N270" s="328"/>
      <c r="O270" s="198">
        <f t="shared" si="12"/>
        <v>0</v>
      </c>
      <c r="P270" s="198">
        <f t="shared" si="13"/>
        <v>0</v>
      </c>
      <c r="Q270" s="285" t="s">
        <v>856</v>
      </c>
    </row>
    <row r="271" spans="1:17" ht="33.75">
      <c r="A271" s="288">
        <v>305</v>
      </c>
      <c r="B271" s="282">
        <v>100</v>
      </c>
      <c r="C271" s="282">
        <v>650</v>
      </c>
      <c r="D271" s="282">
        <v>700</v>
      </c>
      <c r="E271" s="283">
        <v>5</v>
      </c>
      <c r="F271" s="283"/>
      <c r="G271" s="284" t="s">
        <v>846</v>
      </c>
      <c r="H271" s="199">
        <v>0</v>
      </c>
      <c r="I271" s="199">
        <v>0</v>
      </c>
      <c r="J271" s="199">
        <v>0</v>
      </c>
      <c r="K271" s="199">
        <f t="shared" si="14"/>
        <v>0</v>
      </c>
      <c r="L271" s="331"/>
      <c r="M271" s="331"/>
      <c r="N271" s="331"/>
      <c r="O271" s="199">
        <f t="shared" si="12"/>
        <v>0</v>
      </c>
      <c r="P271" s="199">
        <f t="shared" si="13"/>
        <v>0</v>
      </c>
      <c r="Q271" s="287"/>
    </row>
    <row r="272" spans="1:17" ht="33.75">
      <c r="A272" s="288">
        <v>305</v>
      </c>
      <c r="B272" s="282">
        <v>100</v>
      </c>
      <c r="C272" s="282">
        <v>650</v>
      </c>
      <c r="D272" s="282">
        <v>700</v>
      </c>
      <c r="E272" s="283">
        <v>10</v>
      </c>
      <c r="F272" s="283"/>
      <c r="G272" s="284" t="s">
        <v>847</v>
      </c>
      <c r="H272" s="199">
        <v>0</v>
      </c>
      <c r="I272" s="199">
        <v>0</v>
      </c>
      <c r="J272" s="199">
        <v>0</v>
      </c>
      <c r="K272" s="199">
        <f t="shared" si="14"/>
        <v>0</v>
      </c>
      <c r="L272" s="331"/>
      <c r="M272" s="331"/>
      <c r="N272" s="331"/>
      <c r="O272" s="199">
        <f t="shared" si="12"/>
        <v>0</v>
      </c>
      <c r="P272" s="199">
        <f t="shared" si="13"/>
        <v>0</v>
      </c>
      <c r="Q272" s="287"/>
    </row>
    <row r="273" spans="1:17" ht="33.75">
      <c r="A273" s="288">
        <v>305</v>
      </c>
      <c r="B273" s="282">
        <v>100</v>
      </c>
      <c r="C273" s="282">
        <v>650</v>
      </c>
      <c r="D273" s="282">
        <v>700</v>
      </c>
      <c r="E273" s="283">
        <v>15</v>
      </c>
      <c r="F273" s="283"/>
      <c r="G273" s="284" t="s">
        <v>848</v>
      </c>
      <c r="H273" s="199">
        <v>0</v>
      </c>
      <c r="I273" s="199">
        <v>0</v>
      </c>
      <c r="J273" s="199">
        <v>0</v>
      </c>
      <c r="K273" s="199">
        <f t="shared" si="14"/>
        <v>0</v>
      </c>
      <c r="L273" s="331"/>
      <c r="M273" s="331"/>
      <c r="N273" s="331"/>
      <c r="O273" s="199">
        <f t="shared" si="12"/>
        <v>0</v>
      </c>
      <c r="P273" s="199">
        <f t="shared" si="13"/>
        <v>0</v>
      </c>
      <c r="Q273" s="287"/>
    </row>
    <row r="274" spans="1:17" ht="33.75">
      <c r="A274" s="288">
        <v>305</v>
      </c>
      <c r="B274" s="282">
        <v>100</v>
      </c>
      <c r="C274" s="282">
        <v>650</v>
      </c>
      <c r="D274" s="282">
        <v>700</v>
      </c>
      <c r="E274" s="283">
        <v>20</v>
      </c>
      <c r="F274" s="283"/>
      <c r="G274" s="284" t="s">
        <v>849</v>
      </c>
      <c r="H274" s="199">
        <v>0</v>
      </c>
      <c r="I274" s="199">
        <v>0</v>
      </c>
      <c r="J274" s="199">
        <v>0</v>
      </c>
      <c r="K274" s="199">
        <f t="shared" si="14"/>
        <v>0</v>
      </c>
      <c r="L274" s="331"/>
      <c r="M274" s="331"/>
      <c r="N274" s="331"/>
      <c r="O274" s="199">
        <f t="shared" si="12"/>
        <v>0</v>
      </c>
      <c r="P274" s="199">
        <f t="shared" si="13"/>
        <v>0</v>
      </c>
      <c r="Q274" s="287"/>
    </row>
    <row r="275" spans="1:17" ht="33.75">
      <c r="A275" s="288">
        <v>305</v>
      </c>
      <c r="B275" s="282">
        <v>100</v>
      </c>
      <c r="C275" s="282">
        <v>650</v>
      </c>
      <c r="D275" s="282">
        <v>700</v>
      </c>
      <c r="E275" s="283">
        <v>25</v>
      </c>
      <c r="F275" s="283"/>
      <c r="G275" s="284" t="s">
        <v>850</v>
      </c>
      <c r="H275" s="199">
        <v>0</v>
      </c>
      <c r="I275" s="199">
        <v>0</v>
      </c>
      <c r="J275" s="199">
        <v>0</v>
      </c>
      <c r="K275" s="199">
        <f t="shared" si="14"/>
        <v>0</v>
      </c>
      <c r="L275" s="331"/>
      <c r="M275" s="331"/>
      <c r="N275" s="331"/>
      <c r="O275" s="199">
        <f t="shared" si="12"/>
        <v>0</v>
      </c>
      <c r="P275" s="199">
        <f t="shared" si="13"/>
        <v>0</v>
      </c>
      <c r="Q275" s="287"/>
    </row>
    <row r="276" spans="1:17" ht="33.75">
      <c r="A276" s="288">
        <v>305</v>
      </c>
      <c r="B276" s="282">
        <v>100</v>
      </c>
      <c r="C276" s="282">
        <v>650</v>
      </c>
      <c r="D276" s="282">
        <v>700</v>
      </c>
      <c r="E276" s="283">
        <v>30</v>
      </c>
      <c r="F276" s="283"/>
      <c r="G276" s="284" t="s">
        <v>851</v>
      </c>
      <c r="H276" s="199">
        <v>0</v>
      </c>
      <c r="I276" s="199">
        <v>0</v>
      </c>
      <c r="J276" s="199">
        <v>0</v>
      </c>
      <c r="K276" s="199">
        <f t="shared" si="14"/>
        <v>0</v>
      </c>
      <c r="L276" s="331"/>
      <c r="M276" s="331"/>
      <c r="N276" s="331"/>
      <c r="O276" s="199">
        <f t="shared" si="12"/>
        <v>0</v>
      </c>
      <c r="P276" s="199">
        <f t="shared" si="13"/>
        <v>0</v>
      </c>
      <c r="Q276" s="287"/>
    </row>
    <row r="277" spans="1:17" ht="33.75">
      <c r="A277" s="288">
        <v>305</v>
      </c>
      <c r="B277" s="282">
        <v>100</v>
      </c>
      <c r="C277" s="282">
        <v>650</v>
      </c>
      <c r="D277" s="282">
        <v>700</v>
      </c>
      <c r="E277" s="283">
        <v>35</v>
      </c>
      <c r="F277" s="283"/>
      <c r="G277" s="284" t="s">
        <v>852</v>
      </c>
      <c r="H277" s="199">
        <v>0</v>
      </c>
      <c r="I277" s="199">
        <v>0</v>
      </c>
      <c r="J277" s="199">
        <v>0</v>
      </c>
      <c r="K277" s="199">
        <f t="shared" si="14"/>
        <v>0</v>
      </c>
      <c r="L277" s="331"/>
      <c r="M277" s="331"/>
      <c r="N277" s="331"/>
      <c r="O277" s="199">
        <f t="shared" si="12"/>
        <v>0</v>
      </c>
      <c r="P277" s="199">
        <f t="shared" si="13"/>
        <v>0</v>
      </c>
      <c r="Q277" s="287"/>
    </row>
    <row r="278" spans="1:17" ht="45">
      <c r="A278" s="288">
        <v>305</v>
      </c>
      <c r="B278" s="282">
        <v>100</v>
      </c>
      <c r="C278" s="282">
        <v>650</v>
      </c>
      <c r="D278" s="282">
        <v>700</v>
      </c>
      <c r="E278" s="283">
        <v>40</v>
      </c>
      <c r="F278" s="283"/>
      <c r="G278" s="284" t="s">
        <v>844</v>
      </c>
      <c r="H278" s="199">
        <v>0</v>
      </c>
      <c r="I278" s="199">
        <v>0</v>
      </c>
      <c r="J278" s="199">
        <v>0</v>
      </c>
      <c r="K278" s="199">
        <f t="shared" si="14"/>
        <v>0</v>
      </c>
      <c r="L278" s="331"/>
      <c r="M278" s="331"/>
      <c r="N278" s="331"/>
      <c r="O278" s="199">
        <f t="shared" si="12"/>
        <v>0</v>
      </c>
      <c r="P278" s="199">
        <f t="shared" si="13"/>
        <v>0</v>
      </c>
      <c r="Q278" s="287"/>
    </row>
    <row r="279" spans="1:17" ht="56.25">
      <c r="A279" s="288">
        <v>305</v>
      </c>
      <c r="B279" s="282">
        <v>100</v>
      </c>
      <c r="C279" s="282">
        <v>650</v>
      </c>
      <c r="D279" s="282">
        <v>700</v>
      </c>
      <c r="E279" s="283">
        <v>90</v>
      </c>
      <c r="F279" s="283"/>
      <c r="G279" s="284" t="s">
        <v>841</v>
      </c>
      <c r="H279" s="199">
        <v>0</v>
      </c>
      <c r="I279" s="199">
        <v>0</v>
      </c>
      <c r="J279" s="199">
        <v>0</v>
      </c>
      <c r="K279" s="199">
        <f t="shared" si="14"/>
        <v>0</v>
      </c>
      <c r="L279" s="331"/>
      <c r="M279" s="331"/>
      <c r="N279" s="331"/>
      <c r="O279" s="199">
        <f t="shared" si="12"/>
        <v>0</v>
      </c>
      <c r="P279" s="199">
        <f t="shared" si="13"/>
        <v>0</v>
      </c>
      <c r="Q279" s="287"/>
    </row>
    <row r="280" spans="1:17" ht="22.5">
      <c r="A280" s="288">
        <v>305</v>
      </c>
      <c r="B280" s="282">
        <v>100</v>
      </c>
      <c r="C280" s="282">
        <v>700</v>
      </c>
      <c r="D280" s="282"/>
      <c r="E280" s="282"/>
      <c r="F280" s="282"/>
      <c r="G280" s="280" t="s">
        <v>857</v>
      </c>
      <c r="H280" s="198">
        <v>0</v>
      </c>
      <c r="I280" s="198">
        <v>0</v>
      </c>
      <c r="J280" s="198">
        <v>0</v>
      </c>
      <c r="K280" s="198">
        <f t="shared" si="14"/>
        <v>0</v>
      </c>
      <c r="L280" s="328"/>
      <c r="M280" s="328"/>
      <c r="N280" s="328"/>
      <c r="O280" s="198">
        <f t="shared" si="12"/>
        <v>0</v>
      </c>
      <c r="P280" s="198">
        <f t="shared" si="13"/>
        <v>0</v>
      </c>
      <c r="Q280" s="285" t="s">
        <v>858</v>
      </c>
    </row>
    <row r="281" spans="1:17" ht="22.5">
      <c r="A281" s="288">
        <v>305</v>
      </c>
      <c r="B281" s="282">
        <v>100</v>
      </c>
      <c r="C281" s="282">
        <v>700</v>
      </c>
      <c r="D281" s="283">
        <v>100</v>
      </c>
      <c r="E281" s="283"/>
      <c r="F281" s="282"/>
      <c r="G281" s="284" t="s">
        <v>859</v>
      </c>
      <c r="H281" s="199">
        <v>0</v>
      </c>
      <c r="I281" s="199">
        <v>0</v>
      </c>
      <c r="J281" s="199">
        <v>0</v>
      </c>
      <c r="K281" s="199">
        <f t="shared" si="14"/>
        <v>0</v>
      </c>
      <c r="L281" s="331"/>
      <c r="M281" s="331"/>
      <c r="N281" s="331"/>
      <c r="O281" s="199">
        <f t="shared" si="12"/>
        <v>0</v>
      </c>
      <c r="P281" s="199">
        <f t="shared" si="13"/>
        <v>0</v>
      </c>
      <c r="Q281" s="285" t="s">
        <v>860</v>
      </c>
    </row>
    <row r="282" spans="1:17" ht="22.5">
      <c r="A282" s="288">
        <v>305</v>
      </c>
      <c r="B282" s="282">
        <v>100</v>
      </c>
      <c r="C282" s="282">
        <v>700</v>
      </c>
      <c r="D282" s="283">
        <v>200</v>
      </c>
      <c r="E282" s="283"/>
      <c r="F282" s="282"/>
      <c r="G282" s="284" t="s">
        <v>861</v>
      </c>
      <c r="H282" s="199">
        <v>0</v>
      </c>
      <c r="I282" s="199">
        <v>0</v>
      </c>
      <c r="J282" s="199">
        <v>0</v>
      </c>
      <c r="K282" s="199">
        <f t="shared" si="14"/>
        <v>0</v>
      </c>
      <c r="L282" s="331"/>
      <c r="M282" s="331"/>
      <c r="N282" s="331"/>
      <c r="O282" s="199">
        <f t="shared" si="12"/>
        <v>0</v>
      </c>
      <c r="P282" s="199">
        <f t="shared" si="13"/>
        <v>0</v>
      </c>
      <c r="Q282" s="285" t="s">
        <v>862</v>
      </c>
    </row>
    <row r="283" spans="1:17" ht="33.75">
      <c r="A283" s="288">
        <v>305</v>
      </c>
      <c r="B283" s="282">
        <v>100</v>
      </c>
      <c r="C283" s="282">
        <v>700</v>
      </c>
      <c r="D283" s="283">
        <v>300</v>
      </c>
      <c r="E283" s="283"/>
      <c r="F283" s="282"/>
      <c r="G283" s="284" t="s">
        <v>863</v>
      </c>
      <c r="H283" s="199">
        <v>0</v>
      </c>
      <c r="I283" s="199">
        <v>0</v>
      </c>
      <c r="J283" s="199">
        <v>0</v>
      </c>
      <c r="K283" s="199">
        <f t="shared" si="14"/>
        <v>0</v>
      </c>
      <c r="L283" s="331"/>
      <c r="M283" s="331"/>
      <c r="N283" s="331"/>
      <c r="O283" s="199">
        <f t="shared" si="12"/>
        <v>0</v>
      </c>
      <c r="P283" s="199">
        <f t="shared" si="13"/>
        <v>0</v>
      </c>
      <c r="Q283" s="285" t="s">
        <v>864</v>
      </c>
    </row>
    <row r="284" spans="1:17" ht="12.75">
      <c r="A284" s="288">
        <v>305</v>
      </c>
      <c r="B284" s="282">
        <v>100</v>
      </c>
      <c r="C284" s="282">
        <v>700</v>
      </c>
      <c r="D284" s="283">
        <v>400</v>
      </c>
      <c r="E284" s="283"/>
      <c r="F284" s="282"/>
      <c r="G284" s="284" t="s">
        <v>865</v>
      </c>
      <c r="H284" s="199">
        <v>0</v>
      </c>
      <c r="I284" s="199">
        <v>0</v>
      </c>
      <c r="J284" s="199">
        <v>0</v>
      </c>
      <c r="K284" s="199">
        <f t="shared" si="14"/>
        <v>0</v>
      </c>
      <c r="L284" s="331"/>
      <c r="M284" s="331"/>
      <c r="N284" s="331"/>
      <c r="O284" s="199">
        <f t="shared" si="12"/>
        <v>0</v>
      </c>
      <c r="P284" s="199">
        <f t="shared" si="13"/>
        <v>0</v>
      </c>
      <c r="Q284" s="285" t="s">
        <v>866</v>
      </c>
    </row>
    <row r="285" spans="1:17" ht="22.5">
      <c r="A285" s="288">
        <v>305</v>
      </c>
      <c r="B285" s="282">
        <v>100</v>
      </c>
      <c r="C285" s="282">
        <v>700</v>
      </c>
      <c r="D285" s="282">
        <v>500</v>
      </c>
      <c r="E285" s="282"/>
      <c r="F285" s="282"/>
      <c r="G285" s="286" t="s">
        <v>867</v>
      </c>
      <c r="H285" s="198">
        <v>0</v>
      </c>
      <c r="I285" s="198">
        <v>0</v>
      </c>
      <c r="J285" s="198">
        <v>0</v>
      </c>
      <c r="K285" s="198">
        <f t="shared" si="14"/>
        <v>0</v>
      </c>
      <c r="L285" s="335"/>
      <c r="M285" s="335"/>
      <c r="N285" s="335"/>
      <c r="O285" s="336">
        <f t="shared" si="12"/>
        <v>0</v>
      </c>
      <c r="P285" s="336">
        <f t="shared" si="13"/>
        <v>0</v>
      </c>
      <c r="Q285" s="301" t="s">
        <v>868</v>
      </c>
    </row>
    <row r="286" spans="1:17" ht="22.5">
      <c r="A286" s="288">
        <v>305</v>
      </c>
      <c r="B286" s="282">
        <v>100</v>
      </c>
      <c r="C286" s="282">
        <v>700</v>
      </c>
      <c r="D286" s="282">
        <v>500</v>
      </c>
      <c r="E286" s="283">
        <v>5</v>
      </c>
      <c r="F286" s="299"/>
      <c r="G286" s="284" t="s">
        <v>869</v>
      </c>
      <c r="H286" s="199">
        <v>0</v>
      </c>
      <c r="I286" s="199">
        <v>0</v>
      </c>
      <c r="J286" s="199">
        <v>0</v>
      </c>
      <c r="K286" s="199">
        <f t="shared" si="14"/>
        <v>0</v>
      </c>
      <c r="L286" s="331"/>
      <c r="M286" s="331"/>
      <c r="N286" s="331"/>
      <c r="O286" s="199">
        <f t="shared" si="12"/>
        <v>0</v>
      </c>
      <c r="P286" s="199">
        <f t="shared" si="13"/>
        <v>0</v>
      </c>
      <c r="Q286" s="285"/>
    </row>
    <row r="287" spans="1:17" ht="22.5">
      <c r="A287" s="288">
        <v>305</v>
      </c>
      <c r="B287" s="282">
        <v>100</v>
      </c>
      <c r="C287" s="282">
        <v>700</v>
      </c>
      <c r="D287" s="282">
        <v>500</v>
      </c>
      <c r="E287" s="283">
        <v>10</v>
      </c>
      <c r="F287" s="299"/>
      <c r="G287" s="284" t="s">
        <v>870</v>
      </c>
      <c r="H287" s="199">
        <v>0</v>
      </c>
      <c r="I287" s="199">
        <v>0</v>
      </c>
      <c r="J287" s="199">
        <v>0</v>
      </c>
      <c r="K287" s="199">
        <f t="shared" si="14"/>
        <v>0</v>
      </c>
      <c r="L287" s="331"/>
      <c r="M287" s="331"/>
      <c r="N287" s="331"/>
      <c r="O287" s="199">
        <f t="shared" si="12"/>
        <v>0</v>
      </c>
      <c r="P287" s="199">
        <f t="shared" si="13"/>
        <v>0</v>
      </c>
      <c r="Q287" s="285"/>
    </row>
    <row r="288" spans="1:17" ht="12.75">
      <c r="A288" s="288">
        <v>305</v>
      </c>
      <c r="B288" s="282">
        <v>100</v>
      </c>
      <c r="C288" s="282">
        <v>700</v>
      </c>
      <c r="D288" s="282">
        <v>500</v>
      </c>
      <c r="E288" s="283">
        <v>15</v>
      </c>
      <c r="F288" s="299"/>
      <c r="G288" s="284" t="s">
        <v>871</v>
      </c>
      <c r="H288" s="199">
        <v>0</v>
      </c>
      <c r="I288" s="199">
        <v>0</v>
      </c>
      <c r="J288" s="199">
        <v>0</v>
      </c>
      <c r="K288" s="199">
        <f t="shared" si="14"/>
        <v>0</v>
      </c>
      <c r="L288" s="331"/>
      <c r="M288" s="331"/>
      <c r="N288" s="331"/>
      <c r="O288" s="199">
        <f t="shared" si="12"/>
        <v>0</v>
      </c>
      <c r="P288" s="199">
        <f t="shared" si="13"/>
        <v>0</v>
      </c>
      <c r="Q288" s="285"/>
    </row>
    <row r="289" spans="1:17" ht="22.5">
      <c r="A289" s="288">
        <v>305</v>
      </c>
      <c r="B289" s="282">
        <v>100</v>
      </c>
      <c r="C289" s="282">
        <v>700</v>
      </c>
      <c r="D289" s="282">
        <v>500</v>
      </c>
      <c r="E289" s="283">
        <v>20</v>
      </c>
      <c r="F289" s="282"/>
      <c r="G289" s="284" t="s">
        <v>872</v>
      </c>
      <c r="H289" s="199">
        <v>0</v>
      </c>
      <c r="I289" s="199">
        <v>0</v>
      </c>
      <c r="J289" s="199">
        <v>0</v>
      </c>
      <c r="K289" s="199">
        <f t="shared" si="14"/>
        <v>0</v>
      </c>
      <c r="L289" s="331"/>
      <c r="M289" s="331"/>
      <c r="N289" s="331"/>
      <c r="O289" s="199">
        <f t="shared" si="12"/>
        <v>0</v>
      </c>
      <c r="P289" s="199">
        <f t="shared" si="13"/>
        <v>0</v>
      </c>
      <c r="Q289" s="285"/>
    </row>
    <row r="290" spans="1:17" ht="12.75">
      <c r="A290" s="288">
        <v>305</v>
      </c>
      <c r="B290" s="282">
        <v>100</v>
      </c>
      <c r="C290" s="282">
        <v>700</v>
      </c>
      <c r="D290" s="282">
        <v>500</v>
      </c>
      <c r="E290" s="283">
        <v>25</v>
      </c>
      <c r="F290" s="299"/>
      <c r="G290" s="284" t="s">
        <v>873</v>
      </c>
      <c r="H290" s="199">
        <v>0</v>
      </c>
      <c r="I290" s="199">
        <v>0</v>
      </c>
      <c r="J290" s="199">
        <v>0</v>
      </c>
      <c r="K290" s="199">
        <f t="shared" si="14"/>
        <v>0</v>
      </c>
      <c r="L290" s="331"/>
      <c r="M290" s="331"/>
      <c r="N290" s="331"/>
      <c r="O290" s="199">
        <f t="shared" si="12"/>
        <v>0</v>
      </c>
      <c r="P290" s="199">
        <f t="shared" si="13"/>
        <v>0</v>
      </c>
      <c r="Q290" s="285"/>
    </row>
    <row r="291" spans="1:17" ht="22.5">
      <c r="A291" s="288">
        <v>305</v>
      </c>
      <c r="B291" s="282">
        <v>100</v>
      </c>
      <c r="C291" s="282">
        <v>700</v>
      </c>
      <c r="D291" s="282">
        <v>500</v>
      </c>
      <c r="E291" s="283">
        <v>30</v>
      </c>
      <c r="F291" s="299"/>
      <c r="G291" s="284" t="s">
        <v>874</v>
      </c>
      <c r="H291" s="199">
        <v>0</v>
      </c>
      <c r="I291" s="199">
        <v>0</v>
      </c>
      <c r="J291" s="199">
        <v>0</v>
      </c>
      <c r="K291" s="199">
        <f t="shared" si="14"/>
        <v>0</v>
      </c>
      <c r="L291" s="331"/>
      <c r="M291" s="331"/>
      <c r="N291" s="331"/>
      <c r="O291" s="199">
        <f t="shared" si="12"/>
        <v>0</v>
      </c>
      <c r="P291" s="199">
        <f t="shared" si="13"/>
        <v>0</v>
      </c>
      <c r="Q291" s="285"/>
    </row>
    <row r="292" spans="1:17" ht="12.75">
      <c r="A292" s="288">
        <v>305</v>
      </c>
      <c r="B292" s="282">
        <v>100</v>
      </c>
      <c r="C292" s="282">
        <v>700</v>
      </c>
      <c r="D292" s="282">
        <v>500</v>
      </c>
      <c r="E292" s="283">
        <v>35</v>
      </c>
      <c r="F292" s="299"/>
      <c r="G292" s="284" t="s">
        <v>875</v>
      </c>
      <c r="H292" s="199">
        <v>250935</v>
      </c>
      <c r="I292" s="199">
        <v>0</v>
      </c>
      <c r="J292" s="199">
        <v>264271</v>
      </c>
      <c r="K292" s="199">
        <f t="shared" si="14"/>
        <v>0</v>
      </c>
      <c r="L292" s="331"/>
      <c r="M292" s="331"/>
      <c r="N292" s="331"/>
      <c r="O292" s="199">
        <f t="shared" si="12"/>
        <v>13336</v>
      </c>
      <c r="P292" s="199">
        <f t="shared" si="13"/>
        <v>0</v>
      </c>
      <c r="Q292" s="285"/>
    </row>
    <row r="293" spans="1:17" ht="22.5">
      <c r="A293" s="288">
        <v>305</v>
      </c>
      <c r="B293" s="282">
        <v>100</v>
      </c>
      <c r="C293" s="282">
        <v>700</v>
      </c>
      <c r="D293" s="282">
        <v>500</v>
      </c>
      <c r="E293" s="283">
        <v>40</v>
      </c>
      <c r="F293" s="299"/>
      <c r="G293" s="284" t="s">
        <v>876</v>
      </c>
      <c r="H293" s="199">
        <v>0</v>
      </c>
      <c r="I293" s="199">
        <v>0</v>
      </c>
      <c r="J293" s="199">
        <v>0</v>
      </c>
      <c r="K293" s="199">
        <f t="shared" si="14"/>
        <v>0</v>
      </c>
      <c r="L293" s="331"/>
      <c r="M293" s="331"/>
      <c r="N293" s="331"/>
      <c r="O293" s="199">
        <f t="shared" si="12"/>
        <v>0</v>
      </c>
      <c r="P293" s="199">
        <f t="shared" si="13"/>
        <v>0</v>
      </c>
      <c r="Q293" s="285"/>
    </row>
    <row r="294" spans="1:17" ht="22.5">
      <c r="A294" s="288">
        <v>305</v>
      </c>
      <c r="B294" s="282">
        <v>100</v>
      </c>
      <c r="C294" s="282">
        <v>700</v>
      </c>
      <c r="D294" s="282">
        <v>500</v>
      </c>
      <c r="E294" s="283">
        <v>45</v>
      </c>
      <c r="F294" s="299"/>
      <c r="G294" s="284" t="s">
        <v>877</v>
      </c>
      <c r="H294" s="199">
        <v>0</v>
      </c>
      <c r="I294" s="199">
        <v>0</v>
      </c>
      <c r="J294" s="199">
        <v>0</v>
      </c>
      <c r="K294" s="199">
        <f t="shared" si="14"/>
        <v>0</v>
      </c>
      <c r="L294" s="331"/>
      <c r="M294" s="331"/>
      <c r="N294" s="331"/>
      <c r="O294" s="199">
        <f t="shared" si="12"/>
        <v>0</v>
      </c>
      <c r="P294" s="199">
        <f t="shared" si="13"/>
        <v>0</v>
      </c>
      <c r="Q294" s="285"/>
    </row>
    <row r="295" spans="1:17" ht="22.5">
      <c r="A295" s="288">
        <v>305</v>
      </c>
      <c r="B295" s="282">
        <v>100</v>
      </c>
      <c r="C295" s="282">
        <v>700</v>
      </c>
      <c r="D295" s="282">
        <v>500</v>
      </c>
      <c r="E295" s="283">
        <v>90</v>
      </c>
      <c r="F295" s="282"/>
      <c r="G295" s="284" t="s">
        <v>867</v>
      </c>
      <c r="H295" s="199">
        <v>30712</v>
      </c>
      <c r="I295" s="199">
        <v>0</v>
      </c>
      <c r="J295" s="199">
        <v>29469</v>
      </c>
      <c r="K295" s="199">
        <f t="shared" si="14"/>
        <v>0</v>
      </c>
      <c r="L295" s="331"/>
      <c r="M295" s="331"/>
      <c r="N295" s="331"/>
      <c r="O295" s="199">
        <f t="shared" si="12"/>
        <v>-1243</v>
      </c>
      <c r="P295" s="199">
        <f t="shared" si="13"/>
        <v>0</v>
      </c>
      <c r="Q295" s="285"/>
    </row>
    <row r="296" spans="1:17" ht="33.75">
      <c r="A296" s="288">
        <v>305</v>
      </c>
      <c r="B296" s="282">
        <v>100</v>
      </c>
      <c r="C296" s="282">
        <v>700</v>
      </c>
      <c r="D296" s="282">
        <v>600</v>
      </c>
      <c r="E296" s="282"/>
      <c r="F296" s="282"/>
      <c r="G296" s="280" t="s">
        <v>878</v>
      </c>
      <c r="H296" s="337">
        <v>0</v>
      </c>
      <c r="I296" s="337">
        <v>0</v>
      </c>
      <c r="J296" s="337">
        <v>0</v>
      </c>
      <c r="K296" s="337">
        <f t="shared" si="14"/>
        <v>0</v>
      </c>
      <c r="L296" s="338"/>
      <c r="M296" s="338"/>
      <c r="N296" s="338"/>
      <c r="O296" s="337">
        <f t="shared" si="12"/>
        <v>0</v>
      </c>
      <c r="P296" s="337">
        <f t="shared" si="13"/>
        <v>0</v>
      </c>
      <c r="Q296" s="285" t="s">
        <v>879</v>
      </c>
    </row>
    <row r="297" spans="1:17" ht="21.75" customHeight="1">
      <c r="A297" s="288">
        <v>305</v>
      </c>
      <c r="B297" s="282">
        <v>100</v>
      </c>
      <c r="C297" s="282">
        <v>700</v>
      </c>
      <c r="D297" s="282">
        <v>600</v>
      </c>
      <c r="E297" s="283">
        <v>10</v>
      </c>
      <c r="F297" s="283"/>
      <c r="G297" s="284" t="s">
        <v>880</v>
      </c>
      <c r="H297" s="199">
        <v>0</v>
      </c>
      <c r="I297" s="199">
        <v>0</v>
      </c>
      <c r="J297" s="199">
        <v>0</v>
      </c>
      <c r="K297" s="199">
        <f t="shared" si="14"/>
        <v>0</v>
      </c>
      <c r="L297" s="331"/>
      <c r="M297" s="331"/>
      <c r="N297" s="331"/>
      <c r="O297" s="199">
        <f t="shared" si="12"/>
        <v>0</v>
      </c>
      <c r="P297" s="199">
        <f t="shared" si="13"/>
        <v>0</v>
      </c>
      <c r="Q297" s="287"/>
    </row>
    <row r="298" spans="1:17" ht="45">
      <c r="A298" s="288">
        <v>305</v>
      </c>
      <c r="B298" s="282">
        <v>100</v>
      </c>
      <c r="C298" s="282">
        <v>700</v>
      </c>
      <c r="D298" s="282">
        <v>600</v>
      </c>
      <c r="E298" s="283">
        <v>90</v>
      </c>
      <c r="F298" s="283"/>
      <c r="G298" s="284" t="s">
        <v>881</v>
      </c>
      <c r="H298" s="199">
        <v>1031000</v>
      </c>
      <c r="I298" s="199">
        <v>0</v>
      </c>
      <c r="J298" s="199">
        <v>1031000</v>
      </c>
      <c r="K298" s="199">
        <f t="shared" si="14"/>
        <v>0</v>
      </c>
      <c r="L298" s="331"/>
      <c r="M298" s="331"/>
      <c r="N298" s="331"/>
      <c r="O298" s="199">
        <f t="shared" si="12"/>
        <v>0</v>
      </c>
      <c r="P298" s="199">
        <f t="shared" si="13"/>
        <v>0</v>
      </c>
      <c r="Q298" s="287"/>
    </row>
    <row r="299" spans="1:17" ht="22.5">
      <c r="A299" s="288">
        <v>305</v>
      </c>
      <c r="B299" s="282">
        <v>100</v>
      </c>
      <c r="C299" s="282">
        <v>700</v>
      </c>
      <c r="D299" s="282">
        <v>700</v>
      </c>
      <c r="E299" s="283"/>
      <c r="F299" s="283"/>
      <c r="G299" s="289" t="s">
        <v>882</v>
      </c>
      <c r="H299" s="332">
        <v>0</v>
      </c>
      <c r="I299" s="332">
        <v>0</v>
      </c>
      <c r="J299" s="332">
        <v>0</v>
      </c>
      <c r="K299" s="332">
        <f t="shared" si="14"/>
        <v>0</v>
      </c>
      <c r="L299" s="333"/>
      <c r="M299" s="333"/>
      <c r="N299" s="333"/>
      <c r="O299" s="332">
        <f t="shared" si="12"/>
        <v>0</v>
      </c>
      <c r="P299" s="332">
        <f t="shared" si="13"/>
        <v>0</v>
      </c>
      <c r="Q299" s="287" t="s">
        <v>883</v>
      </c>
    </row>
    <row r="300" spans="1:17" ht="45">
      <c r="A300" s="288">
        <v>305</v>
      </c>
      <c r="B300" s="282">
        <v>100</v>
      </c>
      <c r="C300" s="282">
        <v>750</v>
      </c>
      <c r="D300" s="282"/>
      <c r="E300" s="282"/>
      <c r="F300" s="282"/>
      <c r="G300" s="280" t="s">
        <v>884</v>
      </c>
      <c r="H300" s="198">
        <v>0</v>
      </c>
      <c r="I300" s="198">
        <v>0</v>
      </c>
      <c r="J300" s="198">
        <v>0</v>
      </c>
      <c r="K300" s="198">
        <f t="shared" si="14"/>
        <v>0</v>
      </c>
      <c r="L300" s="328"/>
      <c r="M300" s="328"/>
      <c r="N300" s="328"/>
      <c r="O300" s="198">
        <f t="shared" si="12"/>
        <v>0</v>
      </c>
      <c r="P300" s="198">
        <f t="shared" si="13"/>
        <v>0</v>
      </c>
      <c r="Q300" s="287" t="s">
        <v>885</v>
      </c>
    </row>
    <row r="301" spans="1:17" ht="45">
      <c r="A301" s="288">
        <v>305</v>
      </c>
      <c r="B301" s="282">
        <v>100</v>
      </c>
      <c r="C301" s="282">
        <v>750</v>
      </c>
      <c r="D301" s="282">
        <v>100</v>
      </c>
      <c r="E301" s="283"/>
      <c r="F301" s="283"/>
      <c r="G301" s="284" t="s">
        <v>886</v>
      </c>
      <c r="H301" s="199">
        <v>110000</v>
      </c>
      <c r="I301" s="199">
        <v>0</v>
      </c>
      <c r="J301" s="199">
        <v>110000</v>
      </c>
      <c r="K301" s="199">
        <f t="shared" si="14"/>
        <v>0</v>
      </c>
      <c r="L301" s="331"/>
      <c r="M301" s="331"/>
      <c r="N301" s="331"/>
      <c r="O301" s="199">
        <f t="shared" si="12"/>
        <v>0</v>
      </c>
      <c r="P301" s="199">
        <f t="shared" si="13"/>
        <v>0</v>
      </c>
      <c r="Q301" s="287" t="s">
        <v>887</v>
      </c>
    </row>
    <row r="302" spans="1:17" ht="33.75">
      <c r="A302" s="288">
        <v>305</v>
      </c>
      <c r="B302" s="282">
        <v>100</v>
      </c>
      <c r="C302" s="282">
        <v>750</v>
      </c>
      <c r="D302" s="282">
        <v>200</v>
      </c>
      <c r="E302" s="283"/>
      <c r="F302" s="282"/>
      <c r="G302" s="284" t="s">
        <v>888</v>
      </c>
      <c r="H302" s="199">
        <v>0</v>
      </c>
      <c r="I302" s="199">
        <v>0</v>
      </c>
      <c r="J302" s="199">
        <v>3688</v>
      </c>
      <c r="K302" s="199">
        <f t="shared" si="14"/>
        <v>0</v>
      </c>
      <c r="L302" s="331"/>
      <c r="M302" s="331"/>
      <c r="N302" s="331"/>
      <c r="O302" s="199">
        <f t="shared" si="12"/>
        <v>3688</v>
      </c>
      <c r="P302" s="199">
        <f t="shared" si="13"/>
        <v>0</v>
      </c>
      <c r="Q302" s="285" t="s">
        <v>889</v>
      </c>
    </row>
    <row r="303" spans="1:17" ht="45">
      <c r="A303" s="288">
        <v>305</v>
      </c>
      <c r="B303" s="282">
        <v>100</v>
      </c>
      <c r="C303" s="282">
        <v>750</v>
      </c>
      <c r="D303" s="282">
        <v>300</v>
      </c>
      <c r="E303" s="282"/>
      <c r="F303" s="282"/>
      <c r="G303" s="280" t="s">
        <v>890</v>
      </c>
      <c r="H303" s="198">
        <v>0</v>
      </c>
      <c r="I303" s="198">
        <v>0</v>
      </c>
      <c r="J303" s="198">
        <v>0</v>
      </c>
      <c r="K303" s="198">
        <f t="shared" si="14"/>
        <v>0</v>
      </c>
      <c r="L303" s="328"/>
      <c r="M303" s="328"/>
      <c r="N303" s="328"/>
      <c r="O303" s="198">
        <f t="shared" si="12"/>
        <v>0</v>
      </c>
      <c r="P303" s="198">
        <f t="shared" si="13"/>
        <v>0</v>
      </c>
      <c r="Q303" s="285" t="s">
        <v>891</v>
      </c>
    </row>
    <row r="304" spans="1:17" ht="33.75">
      <c r="A304" s="288">
        <v>305</v>
      </c>
      <c r="B304" s="282">
        <v>100</v>
      </c>
      <c r="C304" s="282">
        <v>750</v>
      </c>
      <c r="D304" s="282">
        <v>300</v>
      </c>
      <c r="E304" s="283">
        <v>10</v>
      </c>
      <c r="F304" s="282"/>
      <c r="G304" s="284" t="s">
        <v>892</v>
      </c>
      <c r="H304" s="199">
        <v>43539</v>
      </c>
      <c r="I304" s="199">
        <v>43539</v>
      </c>
      <c r="J304" s="199">
        <v>47992</v>
      </c>
      <c r="K304" s="199">
        <f t="shared" si="14"/>
        <v>47992</v>
      </c>
      <c r="L304" s="331"/>
      <c r="M304" s="331">
        <v>47992</v>
      </c>
      <c r="N304" s="331"/>
      <c r="O304" s="199">
        <f t="shared" si="12"/>
        <v>4453</v>
      </c>
      <c r="P304" s="199">
        <f t="shared" si="13"/>
        <v>4453</v>
      </c>
      <c r="Q304" s="285" t="s">
        <v>893</v>
      </c>
    </row>
    <row r="305" spans="1:17" ht="22.5">
      <c r="A305" s="288">
        <v>305</v>
      </c>
      <c r="B305" s="282">
        <v>100</v>
      </c>
      <c r="C305" s="282">
        <v>750</v>
      </c>
      <c r="D305" s="282">
        <v>300</v>
      </c>
      <c r="E305" s="282">
        <v>20</v>
      </c>
      <c r="F305" s="282"/>
      <c r="G305" s="280" t="s">
        <v>894</v>
      </c>
      <c r="H305" s="198">
        <v>0</v>
      </c>
      <c r="I305" s="198">
        <v>0</v>
      </c>
      <c r="J305" s="198">
        <v>0</v>
      </c>
      <c r="K305" s="198">
        <f t="shared" si="14"/>
        <v>0</v>
      </c>
      <c r="L305" s="328"/>
      <c r="M305" s="328"/>
      <c r="N305" s="328"/>
      <c r="O305" s="198">
        <f t="shared" si="12"/>
        <v>0</v>
      </c>
      <c r="P305" s="198">
        <f t="shared" si="13"/>
        <v>0</v>
      </c>
      <c r="Q305" s="285" t="s">
        <v>895</v>
      </c>
    </row>
    <row r="306" spans="1:17" ht="33.75">
      <c r="A306" s="288">
        <v>305</v>
      </c>
      <c r="B306" s="282">
        <v>100</v>
      </c>
      <c r="C306" s="282">
        <v>750</v>
      </c>
      <c r="D306" s="282">
        <v>300</v>
      </c>
      <c r="E306" s="282">
        <v>20</v>
      </c>
      <c r="F306" s="283">
        <v>5</v>
      </c>
      <c r="G306" s="284" t="s">
        <v>896</v>
      </c>
      <c r="H306" s="199">
        <v>32394</v>
      </c>
      <c r="I306" s="199">
        <v>32394</v>
      </c>
      <c r="J306" s="199">
        <v>0</v>
      </c>
      <c r="K306" s="199">
        <f t="shared" si="14"/>
        <v>0</v>
      </c>
      <c r="L306" s="331"/>
      <c r="M306" s="331"/>
      <c r="N306" s="331"/>
      <c r="O306" s="199">
        <f t="shared" si="12"/>
        <v>-32394</v>
      </c>
      <c r="P306" s="199">
        <f t="shared" si="13"/>
        <v>-32394</v>
      </c>
      <c r="Q306" s="285"/>
    </row>
    <row r="307" spans="1:17" ht="22.5">
      <c r="A307" s="288">
        <v>305</v>
      </c>
      <c r="B307" s="282">
        <v>100</v>
      </c>
      <c r="C307" s="282">
        <v>750</v>
      </c>
      <c r="D307" s="282">
        <v>300</v>
      </c>
      <c r="E307" s="282">
        <v>20</v>
      </c>
      <c r="F307" s="283">
        <v>10</v>
      </c>
      <c r="G307" s="284" t="s">
        <v>897</v>
      </c>
      <c r="H307" s="199">
        <v>67019</v>
      </c>
      <c r="I307" s="199">
        <v>0</v>
      </c>
      <c r="J307" s="199">
        <v>0</v>
      </c>
      <c r="K307" s="199">
        <f t="shared" si="14"/>
        <v>0</v>
      </c>
      <c r="L307" s="331"/>
      <c r="M307" s="331"/>
      <c r="N307" s="331"/>
      <c r="O307" s="199">
        <f t="shared" si="12"/>
        <v>-67019</v>
      </c>
      <c r="P307" s="199">
        <f t="shared" si="13"/>
        <v>0</v>
      </c>
      <c r="Q307" s="285"/>
    </row>
    <row r="308" spans="1:17" ht="33.75">
      <c r="A308" s="288">
        <v>305</v>
      </c>
      <c r="B308" s="282">
        <v>100</v>
      </c>
      <c r="C308" s="282">
        <v>750</v>
      </c>
      <c r="D308" s="282">
        <v>300</v>
      </c>
      <c r="E308" s="282">
        <v>20</v>
      </c>
      <c r="F308" s="283">
        <v>15</v>
      </c>
      <c r="G308" s="284" t="s">
        <v>898</v>
      </c>
      <c r="H308" s="199">
        <v>0</v>
      </c>
      <c r="I308" s="199">
        <v>0</v>
      </c>
      <c r="J308" s="199">
        <v>0</v>
      </c>
      <c r="K308" s="199">
        <f t="shared" si="14"/>
        <v>0</v>
      </c>
      <c r="L308" s="331"/>
      <c r="M308" s="331"/>
      <c r="N308" s="331"/>
      <c r="O308" s="199">
        <f t="shared" si="12"/>
        <v>0</v>
      </c>
      <c r="P308" s="199">
        <f t="shared" si="13"/>
        <v>0</v>
      </c>
      <c r="Q308" s="285"/>
    </row>
    <row r="309" spans="1:17" ht="33.75">
      <c r="A309" s="288">
        <v>305</v>
      </c>
      <c r="B309" s="282">
        <v>100</v>
      </c>
      <c r="C309" s="282">
        <v>750</v>
      </c>
      <c r="D309" s="282">
        <v>300</v>
      </c>
      <c r="E309" s="282">
        <v>30</v>
      </c>
      <c r="F309" s="282"/>
      <c r="G309" s="280" t="s">
        <v>899</v>
      </c>
      <c r="H309" s="198">
        <v>0</v>
      </c>
      <c r="I309" s="198">
        <v>0</v>
      </c>
      <c r="J309" s="198">
        <v>0</v>
      </c>
      <c r="K309" s="198">
        <f t="shared" si="14"/>
        <v>0</v>
      </c>
      <c r="L309" s="328"/>
      <c r="M309" s="328"/>
      <c r="N309" s="328"/>
      <c r="O309" s="198">
        <f t="shared" si="12"/>
        <v>0</v>
      </c>
      <c r="P309" s="198">
        <f t="shared" si="13"/>
        <v>0</v>
      </c>
      <c r="Q309" s="285" t="s">
        <v>900</v>
      </c>
    </row>
    <row r="310" spans="1:17" ht="33.75">
      <c r="A310" s="288">
        <v>305</v>
      </c>
      <c r="B310" s="282">
        <v>100</v>
      </c>
      <c r="C310" s="282">
        <v>750</v>
      </c>
      <c r="D310" s="282">
        <v>300</v>
      </c>
      <c r="E310" s="282">
        <v>30</v>
      </c>
      <c r="F310" s="283">
        <v>5</v>
      </c>
      <c r="G310" s="284" t="s">
        <v>901</v>
      </c>
      <c r="H310" s="199">
        <v>59306</v>
      </c>
      <c r="I310" s="199">
        <v>0</v>
      </c>
      <c r="J310" s="199">
        <v>0</v>
      </c>
      <c r="K310" s="199">
        <f t="shared" si="14"/>
        <v>0</v>
      </c>
      <c r="L310" s="331"/>
      <c r="M310" s="331"/>
      <c r="N310" s="331"/>
      <c r="O310" s="199">
        <f t="shared" si="12"/>
        <v>-59306</v>
      </c>
      <c r="P310" s="199">
        <f t="shared" si="13"/>
        <v>0</v>
      </c>
      <c r="Q310" s="285"/>
    </row>
    <row r="311" spans="1:17" ht="22.5">
      <c r="A311" s="288">
        <v>305</v>
      </c>
      <c r="B311" s="282">
        <v>100</v>
      </c>
      <c r="C311" s="282">
        <v>750</v>
      </c>
      <c r="D311" s="282">
        <v>300</v>
      </c>
      <c r="E311" s="282">
        <v>30</v>
      </c>
      <c r="F311" s="283">
        <v>10</v>
      </c>
      <c r="G311" s="284" t="s">
        <v>902</v>
      </c>
      <c r="H311" s="199">
        <v>150089</v>
      </c>
      <c r="I311" s="199">
        <v>102320</v>
      </c>
      <c r="J311" s="199">
        <v>50911</v>
      </c>
      <c r="K311" s="199">
        <f t="shared" si="14"/>
        <v>27447</v>
      </c>
      <c r="L311" s="331"/>
      <c r="M311" s="331"/>
      <c r="N311" s="331">
        <v>27447</v>
      </c>
      <c r="O311" s="199">
        <f t="shared" si="12"/>
        <v>-99178</v>
      </c>
      <c r="P311" s="199">
        <f t="shared" si="13"/>
        <v>-74873</v>
      </c>
      <c r="Q311" s="285"/>
    </row>
    <row r="312" spans="1:17" ht="22.5">
      <c r="A312" s="288">
        <v>305</v>
      </c>
      <c r="B312" s="282">
        <v>100</v>
      </c>
      <c r="C312" s="282">
        <v>750</v>
      </c>
      <c r="D312" s="282">
        <v>300</v>
      </c>
      <c r="E312" s="282">
        <v>30</v>
      </c>
      <c r="F312" s="283">
        <v>15</v>
      </c>
      <c r="G312" s="284" t="s">
        <v>903</v>
      </c>
      <c r="H312" s="199">
        <v>67422</v>
      </c>
      <c r="I312" s="199">
        <v>0</v>
      </c>
      <c r="J312" s="199">
        <v>10000</v>
      </c>
      <c r="K312" s="199">
        <f t="shared" si="14"/>
        <v>0</v>
      </c>
      <c r="L312" s="331"/>
      <c r="M312" s="331"/>
      <c r="N312" s="331"/>
      <c r="O312" s="199">
        <f t="shared" si="12"/>
        <v>-57422</v>
      </c>
      <c r="P312" s="199">
        <f t="shared" si="13"/>
        <v>0</v>
      </c>
      <c r="Q312" s="285"/>
    </row>
    <row r="313" spans="1:17" ht="22.5">
      <c r="A313" s="288">
        <v>305</v>
      </c>
      <c r="B313" s="282">
        <v>100</v>
      </c>
      <c r="C313" s="282">
        <v>750</v>
      </c>
      <c r="D313" s="282">
        <v>300</v>
      </c>
      <c r="E313" s="282">
        <v>30</v>
      </c>
      <c r="F313" s="283">
        <v>20</v>
      </c>
      <c r="G313" s="284" t="s">
        <v>904</v>
      </c>
      <c r="H313" s="199">
        <v>79712</v>
      </c>
      <c r="I313" s="199">
        <v>0</v>
      </c>
      <c r="J313" s="199">
        <v>26635</v>
      </c>
      <c r="K313" s="199">
        <f t="shared" si="14"/>
        <v>0</v>
      </c>
      <c r="L313" s="331"/>
      <c r="M313" s="331"/>
      <c r="N313" s="331"/>
      <c r="O313" s="199">
        <f t="shared" si="12"/>
        <v>-53077</v>
      </c>
      <c r="P313" s="199">
        <f t="shared" si="13"/>
        <v>0</v>
      </c>
      <c r="Q313" s="285"/>
    </row>
    <row r="314" spans="1:17" ht="22.5">
      <c r="A314" s="288">
        <v>305</v>
      </c>
      <c r="B314" s="282">
        <v>100</v>
      </c>
      <c r="C314" s="282">
        <v>750</v>
      </c>
      <c r="D314" s="282">
        <v>300</v>
      </c>
      <c r="E314" s="282">
        <v>40</v>
      </c>
      <c r="F314" s="282"/>
      <c r="G314" s="280" t="s">
        <v>905</v>
      </c>
      <c r="H314" s="198">
        <v>0</v>
      </c>
      <c r="I314" s="198">
        <v>0</v>
      </c>
      <c r="J314" s="198">
        <v>0</v>
      </c>
      <c r="K314" s="198">
        <f t="shared" si="14"/>
        <v>0</v>
      </c>
      <c r="L314" s="328"/>
      <c r="M314" s="328"/>
      <c r="N314" s="328"/>
      <c r="O314" s="198">
        <f t="shared" si="12"/>
        <v>0</v>
      </c>
      <c r="P314" s="198">
        <f t="shared" si="13"/>
        <v>0</v>
      </c>
      <c r="Q314" s="285" t="s">
        <v>906</v>
      </c>
    </row>
    <row r="315" spans="1:17" ht="22.5">
      <c r="A315" s="288">
        <v>305</v>
      </c>
      <c r="B315" s="282">
        <v>100</v>
      </c>
      <c r="C315" s="282">
        <v>750</v>
      </c>
      <c r="D315" s="282">
        <v>300</v>
      </c>
      <c r="E315" s="282">
        <v>40</v>
      </c>
      <c r="F315" s="283">
        <v>5</v>
      </c>
      <c r="G315" s="284" t="s">
        <v>907</v>
      </c>
      <c r="H315" s="199">
        <v>526842</v>
      </c>
      <c r="I315" s="199">
        <v>0</v>
      </c>
      <c r="J315" s="199">
        <v>552379</v>
      </c>
      <c r="K315" s="199">
        <f t="shared" si="14"/>
        <v>0</v>
      </c>
      <c r="L315" s="331"/>
      <c r="M315" s="331"/>
      <c r="N315" s="331"/>
      <c r="O315" s="199">
        <f t="shared" si="12"/>
        <v>25537</v>
      </c>
      <c r="P315" s="199">
        <f t="shared" si="13"/>
        <v>0</v>
      </c>
      <c r="Q315" s="285"/>
    </row>
    <row r="316" spans="1:17" ht="12.75">
      <c r="A316" s="288">
        <v>305</v>
      </c>
      <c r="B316" s="282">
        <v>100</v>
      </c>
      <c r="C316" s="282">
        <v>750</v>
      </c>
      <c r="D316" s="282">
        <v>300</v>
      </c>
      <c r="E316" s="282">
        <v>40</v>
      </c>
      <c r="F316" s="283">
        <v>10</v>
      </c>
      <c r="G316" s="284" t="s">
        <v>637</v>
      </c>
      <c r="H316" s="199">
        <v>218107</v>
      </c>
      <c r="I316" s="199">
        <v>0</v>
      </c>
      <c r="J316" s="199">
        <v>231910</v>
      </c>
      <c r="K316" s="199">
        <f t="shared" si="14"/>
        <v>0</v>
      </c>
      <c r="L316" s="331"/>
      <c r="M316" s="331"/>
      <c r="N316" s="331"/>
      <c r="O316" s="199">
        <f t="shared" si="12"/>
        <v>13803</v>
      </c>
      <c r="P316" s="199">
        <f t="shared" si="13"/>
        <v>0</v>
      </c>
      <c r="Q316" s="295"/>
    </row>
    <row r="317" spans="1:17" s="300" customFormat="1" ht="22.5">
      <c r="A317" s="288">
        <v>305</v>
      </c>
      <c r="B317" s="282">
        <v>100</v>
      </c>
      <c r="C317" s="282">
        <v>750</v>
      </c>
      <c r="D317" s="282">
        <v>300</v>
      </c>
      <c r="E317" s="283">
        <v>50</v>
      </c>
      <c r="F317" s="282"/>
      <c r="G317" s="284" t="s">
        <v>908</v>
      </c>
      <c r="H317" s="199">
        <v>96101</v>
      </c>
      <c r="I317" s="199">
        <v>18457</v>
      </c>
      <c r="J317" s="199">
        <v>34387</v>
      </c>
      <c r="K317" s="199">
        <f t="shared" si="14"/>
        <v>0</v>
      </c>
      <c r="L317" s="331"/>
      <c r="M317" s="331"/>
      <c r="N317" s="331"/>
      <c r="O317" s="199">
        <f t="shared" si="12"/>
        <v>-61714</v>
      </c>
      <c r="P317" s="199">
        <f t="shared" si="13"/>
        <v>-18457</v>
      </c>
      <c r="Q317" s="285" t="s">
        <v>909</v>
      </c>
    </row>
    <row r="318" spans="1:17" ht="33.75">
      <c r="A318" s="288">
        <v>305</v>
      </c>
      <c r="B318" s="282">
        <v>100</v>
      </c>
      <c r="C318" s="282">
        <v>750</v>
      </c>
      <c r="D318" s="282">
        <v>300</v>
      </c>
      <c r="E318" s="282">
        <v>60</v>
      </c>
      <c r="F318" s="282"/>
      <c r="G318" s="280" t="s">
        <v>910</v>
      </c>
      <c r="H318" s="198">
        <v>0</v>
      </c>
      <c r="I318" s="198">
        <v>0</v>
      </c>
      <c r="J318" s="198">
        <v>0</v>
      </c>
      <c r="K318" s="198">
        <f t="shared" si="14"/>
        <v>0</v>
      </c>
      <c r="L318" s="328"/>
      <c r="M318" s="328"/>
      <c r="N318" s="328"/>
      <c r="O318" s="198">
        <f t="shared" si="12"/>
        <v>0</v>
      </c>
      <c r="P318" s="198">
        <f t="shared" si="13"/>
        <v>0</v>
      </c>
      <c r="Q318" s="285" t="s">
        <v>911</v>
      </c>
    </row>
    <row r="319" spans="1:17" ht="22.5">
      <c r="A319" s="288">
        <v>305</v>
      </c>
      <c r="B319" s="282">
        <v>100</v>
      </c>
      <c r="C319" s="282">
        <v>750</v>
      </c>
      <c r="D319" s="282">
        <v>300</v>
      </c>
      <c r="E319" s="282">
        <v>60</v>
      </c>
      <c r="F319" s="283">
        <v>5</v>
      </c>
      <c r="G319" s="284" t="s">
        <v>912</v>
      </c>
      <c r="H319" s="199">
        <v>0</v>
      </c>
      <c r="I319" s="199">
        <v>0</v>
      </c>
      <c r="J319" s="199">
        <v>0</v>
      </c>
      <c r="K319" s="199">
        <f t="shared" si="14"/>
        <v>0</v>
      </c>
      <c r="L319" s="331"/>
      <c r="M319" s="331"/>
      <c r="N319" s="331"/>
      <c r="O319" s="199">
        <f t="shared" si="12"/>
        <v>0</v>
      </c>
      <c r="P319" s="199">
        <f t="shared" si="13"/>
        <v>0</v>
      </c>
      <c r="Q319" s="285"/>
    </row>
    <row r="320" spans="1:17" ht="22.5">
      <c r="A320" s="288">
        <v>305</v>
      </c>
      <c r="B320" s="282">
        <v>100</v>
      </c>
      <c r="C320" s="282">
        <v>750</v>
      </c>
      <c r="D320" s="282">
        <v>300</v>
      </c>
      <c r="E320" s="282">
        <v>60</v>
      </c>
      <c r="F320" s="283">
        <v>10</v>
      </c>
      <c r="G320" s="284" t="s">
        <v>913</v>
      </c>
      <c r="H320" s="199">
        <v>0</v>
      </c>
      <c r="I320" s="199">
        <v>0</v>
      </c>
      <c r="J320" s="199">
        <v>0</v>
      </c>
      <c r="K320" s="199">
        <f t="shared" si="14"/>
        <v>0</v>
      </c>
      <c r="L320" s="331"/>
      <c r="M320" s="331"/>
      <c r="N320" s="331"/>
      <c r="O320" s="199">
        <f t="shared" si="12"/>
        <v>0</v>
      </c>
      <c r="P320" s="199">
        <f t="shared" si="13"/>
        <v>0</v>
      </c>
      <c r="Q320" s="285"/>
    </row>
    <row r="321" spans="1:17" ht="22.5">
      <c r="A321" s="288">
        <v>305</v>
      </c>
      <c r="B321" s="282">
        <v>100</v>
      </c>
      <c r="C321" s="282">
        <v>750</v>
      </c>
      <c r="D321" s="282">
        <v>300</v>
      </c>
      <c r="E321" s="282">
        <v>60</v>
      </c>
      <c r="F321" s="283">
        <v>15</v>
      </c>
      <c r="G321" s="284" t="s">
        <v>914</v>
      </c>
      <c r="H321" s="199">
        <v>685239</v>
      </c>
      <c r="I321" s="199">
        <v>0</v>
      </c>
      <c r="J321" s="199">
        <v>519720</v>
      </c>
      <c r="K321" s="199">
        <f t="shared" si="14"/>
        <v>0</v>
      </c>
      <c r="L321" s="331"/>
      <c r="M321" s="331"/>
      <c r="N321" s="331"/>
      <c r="O321" s="199">
        <f t="shared" si="12"/>
        <v>-165519</v>
      </c>
      <c r="P321" s="199">
        <f t="shared" si="13"/>
        <v>0</v>
      </c>
      <c r="Q321" s="285"/>
    </row>
    <row r="322" spans="1:17" ht="22.5">
      <c r="A322" s="288">
        <v>305</v>
      </c>
      <c r="B322" s="282">
        <v>100</v>
      </c>
      <c r="C322" s="282">
        <v>750</v>
      </c>
      <c r="D322" s="282">
        <v>300</v>
      </c>
      <c r="E322" s="282">
        <v>60</v>
      </c>
      <c r="F322" s="283">
        <v>20</v>
      </c>
      <c r="G322" s="284" t="s">
        <v>915</v>
      </c>
      <c r="H322" s="199">
        <v>448890</v>
      </c>
      <c r="I322" s="199">
        <v>0</v>
      </c>
      <c r="J322" s="199">
        <v>810906</v>
      </c>
      <c r="K322" s="199">
        <f t="shared" si="14"/>
        <v>0</v>
      </c>
      <c r="L322" s="331"/>
      <c r="M322" s="331"/>
      <c r="N322" s="331"/>
      <c r="O322" s="199">
        <f t="shared" si="12"/>
        <v>362016</v>
      </c>
      <c r="P322" s="199">
        <f t="shared" si="13"/>
        <v>0</v>
      </c>
      <c r="Q322" s="285"/>
    </row>
    <row r="323" spans="1:17" ht="22.5">
      <c r="A323" s="288">
        <v>305</v>
      </c>
      <c r="B323" s="282">
        <v>100</v>
      </c>
      <c r="C323" s="282">
        <v>750</v>
      </c>
      <c r="D323" s="282">
        <v>300</v>
      </c>
      <c r="E323" s="282">
        <v>60</v>
      </c>
      <c r="F323" s="283">
        <v>25</v>
      </c>
      <c r="G323" s="284" t="s">
        <v>916</v>
      </c>
      <c r="H323" s="199">
        <v>260</v>
      </c>
      <c r="I323" s="199">
        <v>0</v>
      </c>
      <c r="J323" s="199">
        <v>738</v>
      </c>
      <c r="K323" s="199">
        <f t="shared" si="14"/>
        <v>0</v>
      </c>
      <c r="L323" s="331"/>
      <c r="M323" s="331"/>
      <c r="N323" s="331"/>
      <c r="O323" s="199">
        <f t="shared" si="12"/>
        <v>478</v>
      </c>
      <c r="P323" s="199">
        <f t="shared" si="13"/>
        <v>0</v>
      </c>
      <c r="Q323" s="285"/>
    </row>
    <row r="324" spans="1:17" ht="12.75">
      <c r="A324" s="288">
        <v>305</v>
      </c>
      <c r="B324" s="282">
        <v>100</v>
      </c>
      <c r="C324" s="282">
        <v>750</v>
      </c>
      <c r="D324" s="282">
        <v>300</v>
      </c>
      <c r="E324" s="282">
        <v>60</v>
      </c>
      <c r="F324" s="283">
        <v>30</v>
      </c>
      <c r="G324" s="284" t="s">
        <v>917</v>
      </c>
      <c r="H324" s="199">
        <v>60000</v>
      </c>
      <c r="I324" s="199">
        <v>0</v>
      </c>
      <c r="J324" s="199">
        <v>44253</v>
      </c>
      <c r="K324" s="199">
        <f t="shared" si="14"/>
        <v>0</v>
      </c>
      <c r="L324" s="331"/>
      <c r="M324" s="331"/>
      <c r="N324" s="331"/>
      <c r="O324" s="199">
        <f t="shared" si="12"/>
        <v>-15747</v>
      </c>
      <c r="P324" s="199">
        <f t="shared" si="13"/>
        <v>0</v>
      </c>
      <c r="Q324" s="285"/>
    </row>
    <row r="325" spans="1:17" ht="12.75">
      <c r="A325" s="288">
        <v>305</v>
      </c>
      <c r="B325" s="282">
        <v>100</v>
      </c>
      <c r="C325" s="282">
        <v>750</v>
      </c>
      <c r="D325" s="282">
        <v>300</v>
      </c>
      <c r="E325" s="282">
        <v>60</v>
      </c>
      <c r="F325" s="283">
        <v>35</v>
      </c>
      <c r="G325" s="284" t="s">
        <v>918</v>
      </c>
      <c r="H325" s="199">
        <v>0</v>
      </c>
      <c r="I325" s="199">
        <v>0</v>
      </c>
      <c r="J325" s="199">
        <v>0</v>
      </c>
      <c r="K325" s="199">
        <f t="shared" si="14"/>
        <v>0</v>
      </c>
      <c r="L325" s="331"/>
      <c r="M325" s="331"/>
      <c r="N325" s="331"/>
      <c r="O325" s="199">
        <f t="shared" si="12"/>
        <v>0</v>
      </c>
      <c r="P325" s="199">
        <f t="shared" si="13"/>
        <v>0</v>
      </c>
      <c r="Q325" s="285"/>
    </row>
    <row r="326" spans="1:17" ht="33.75">
      <c r="A326" s="288">
        <v>305</v>
      </c>
      <c r="B326" s="282">
        <v>100</v>
      </c>
      <c r="C326" s="282">
        <v>750</v>
      </c>
      <c r="D326" s="282">
        <v>300</v>
      </c>
      <c r="E326" s="282">
        <v>60</v>
      </c>
      <c r="F326" s="283">
        <v>40</v>
      </c>
      <c r="G326" s="284" t="s">
        <v>919</v>
      </c>
      <c r="H326" s="199">
        <v>0</v>
      </c>
      <c r="I326" s="199">
        <v>0</v>
      </c>
      <c r="J326" s="199">
        <v>0</v>
      </c>
      <c r="K326" s="199">
        <f t="shared" si="14"/>
        <v>0</v>
      </c>
      <c r="L326" s="331"/>
      <c r="M326" s="331"/>
      <c r="N326" s="331"/>
      <c r="O326" s="199">
        <f t="shared" ref="O326:O389" si="15">+J326-H326</f>
        <v>0</v>
      </c>
      <c r="P326" s="199">
        <f t="shared" ref="P326:P389" si="16">+K326-I326</f>
        <v>0</v>
      </c>
      <c r="Q326" s="285"/>
    </row>
    <row r="327" spans="1:17" ht="33.75">
      <c r="A327" s="288">
        <v>305</v>
      </c>
      <c r="B327" s="282">
        <v>100</v>
      </c>
      <c r="C327" s="282">
        <v>750</v>
      </c>
      <c r="D327" s="282">
        <v>300</v>
      </c>
      <c r="E327" s="282">
        <v>60</v>
      </c>
      <c r="F327" s="283">
        <v>90</v>
      </c>
      <c r="G327" s="284" t="s">
        <v>920</v>
      </c>
      <c r="H327" s="199">
        <v>0</v>
      </c>
      <c r="I327" s="199">
        <v>0</v>
      </c>
      <c r="J327" s="199">
        <v>0</v>
      </c>
      <c r="K327" s="199">
        <f t="shared" ref="K327:K390" si="17">SUM(L327:N327)</f>
        <v>0</v>
      </c>
      <c r="L327" s="331"/>
      <c r="M327" s="331"/>
      <c r="N327" s="331"/>
      <c r="O327" s="199">
        <f t="shared" si="15"/>
        <v>0</v>
      </c>
      <c r="P327" s="199">
        <f t="shared" si="16"/>
        <v>0</v>
      </c>
      <c r="Q327" s="285"/>
    </row>
    <row r="328" spans="1:17" ht="22.5">
      <c r="A328" s="288">
        <v>305</v>
      </c>
      <c r="B328" s="282">
        <v>100</v>
      </c>
      <c r="C328" s="282">
        <v>750</v>
      </c>
      <c r="D328" s="282">
        <v>400</v>
      </c>
      <c r="E328" s="282"/>
      <c r="F328" s="282"/>
      <c r="G328" s="280" t="s">
        <v>921</v>
      </c>
      <c r="H328" s="198">
        <v>0</v>
      </c>
      <c r="I328" s="198">
        <v>0</v>
      </c>
      <c r="J328" s="198">
        <v>0</v>
      </c>
      <c r="K328" s="198">
        <f t="shared" si="17"/>
        <v>0</v>
      </c>
      <c r="L328" s="328"/>
      <c r="M328" s="328"/>
      <c r="N328" s="328"/>
      <c r="O328" s="198">
        <f t="shared" si="15"/>
        <v>0</v>
      </c>
      <c r="P328" s="198">
        <f t="shared" si="16"/>
        <v>0</v>
      </c>
      <c r="Q328" s="287" t="s">
        <v>922</v>
      </c>
    </row>
    <row r="329" spans="1:17" ht="56.25">
      <c r="A329" s="288">
        <v>305</v>
      </c>
      <c r="B329" s="282">
        <v>100</v>
      </c>
      <c r="C329" s="282">
        <v>750</v>
      </c>
      <c r="D329" s="282">
        <v>400</v>
      </c>
      <c r="E329" s="283">
        <v>10</v>
      </c>
      <c r="F329" s="283"/>
      <c r="G329" s="284" t="s">
        <v>923</v>
      </c>
      <c r="H329" s="199">
        <v>0</v>
      </c>
      <c r="I329" s="199">
        <v>0</v>
      </c>
      <c r="J329" s="199">
        <v>0</v>
      </c>
      <c r="K329" s="199">
        <f t="shared" si="17"/>
        <v>0</v>
      </c>
      <c r="L329" s="331"/>
      <c r="M329" s="331"/>
      <c r="N329" s="331"/>
      <c r="O329" s="199">
        <f t="shared" si="15"/>
        <v>0</v>
      </c>
      <c r="P329" s="199">
        <f t="shared" si="16"/>
        <v>0</v>
      </c>
      <c r="Q329" s="287" t="s">
        <v>924</v>
      </c>
    </row>
    <row r="330" spans="1:17" ht="56.25">
      <c r="A330" s="288">
        <v>305</v>
      </c>
      <c r="B330" s="282">
        <v>100</v>
      </c>
      <c r="C330" s="282">
        <v>750</v>
      </c>
      <c r="D330" s="282">
        <v>400</v>
      </c>
      <c r="E330" s="283">
        <v>20</v>
      </c>
      <c r="F330" s="282"/>
      <c r="G330" s="284" t="s">
        <v>925</v>
      </c>
      <c r="H330" s="199">
        <v>0</v>
      </c>
      <c r="I330" s="199">
        <v>0</v>
      </c>
      <c r="J330" s="199">
        <v>0</v>
      </c>
      <c r="K330" s="199">
        <f t="shared" si="17"/>
        <v>0</v>
      </c>
      <c r="L330" s="331"/>
      <c r="M330" s="331"/>
      <c r="N330" s="331"/>
      <c r="O330" s="199">
        <f t="shared" si="15"/>
        <v>0</v>
      </c>
      <c r="P330" s="199">
        <f t="shared" si="16"/>
        <v>0</v>
      </c>
      <c r="Q330" s="285" t="s">
        <v>926</v>
      </c>
    </row>
    <row r="331" spans="1:17" ht="45">
      <c r="A331" s="288">
        <v>305</v>
      </c>
      <c r="B331" s="282">
        <v>100</v>
      </c>
      <c r="C331" s="282">
        <v>750</v>
      </c>
      <c r="D331" s="282">
        <v>400</v>
      </c>
      <c r="E331" s="283">
        <v>30</v>
      </c>
      <c r="F331" s="282"/>
      <c r="G331" s="284" t="s">
        <v>927</v>
      </c>
      <c r="H331" s="199">
        <v>0</v>
      </c>
      <c r="I331" s="199">
        <v>0</v>
      </c>
      <c r="J331" s="199">
        <v>0</v>
      </c>
      <c r="K331" s="199">
        <f t="shared" si="17"/>
        <v>0</v>
      </c>
      <c r="L331" s="331"/>
      <c r="M331" s="331"/>
      <c r="N331" s="331"/>
      <c r="O331" s="199">
        <f t="shared" si="15"/>
        <v>0</v>
      </c>
      <c r="P331" s="199">
        <f t="shared" si="16"/>
        <v>0</v>
      </c>
      <c r="Q331" s="285" t="s">
        <v>928</v>
      </c>
    </row>
    <row r="332" spans="1:17" ht="33.75">
      <c r="A332" s="288">
        <v>305</v>
      </c>
      <c r="B332" s="282">
        <v>100</v>
      </c>
      <c r="C332" s="282">
        <v>800</v>
      </c>
      <c r="D332" s="282"/>
      <c r="E332" s="282"/>
      <c r="F332" s="282"/>
      <c r="G332" s="280" t="s">
        <v>929</v>
      </c>
      <c r="H332" s="198">
        <v>0</v>
      </c>
      <c r="I332" s="198">
        <v>0</v>
      </c>
      <c r="J332" s="198">
        <v>0</v>
      </c>
      <c r="K332" s="198">
        <f t="shared" si="17"/>
        <v>0</v>
      </c>
      <c r="L332" s="328"/>
      <c r="M332" s="328"/>
      <c r="N332" s="328"/>
      <c r="O332" s="198">
        <f t="shared" si="15"/>
        <v>0</v>
      </c>
      <c r="P332" s="198">
        <f t="shared" si="16"/>
        <v>0</v>
      </c>
      <c r="Q332" s="287" t="s">
        <v>930</v>
      </c>
    </row>
    <row r="333" spans="1:17" ht="56.25">
      <c r="A333" s="288">
        <v>305</v>
      </c>
      <c r="B333" s="282">
        <v>100</v>
      </c>
      <c r="C333" s="282">
        <v>800</v>
      </c>
      <c r="D333" s="282">
        <v>100</v>
      </c>
      <c r="E333" s="283"/>
      <c r="F333" s="283"/>
      <c r="G333" s="284" t="s">
        <v>931</v>
      </c>
      <c r="H333" s="199">
        <v>0</v>
      </c>
      <c r="I333" s="199">
        <v>0</v>
      </c>
      <c r="J333" s="199">
        <v>0</v>
      </c>
      <c r="K333" s="199">
        <f t="shared" si="17"/>
        <v>0</v>
      </c>
      <c r="L333" s="331"/>
      <c r="M333" s="331"/>
      <c r="N333" s="331"/>
      <c r="O333" s="199">
        <f t="shared" si="15"/>
        <v>0</v>
      </c>
      <c r="P333" s="199">
        <f t="shared" si="16"/>
        <v>0</v>
      </c>
      <c r="Q333" s="287" t="s">
        <v>932</v>
      </c>
    </row>
    <row r="334" spans="1:17" ht="56.25">
      <c r="A334" s="288">
        <v>305</v>
      </c>
      <c r="B334" s="282">
        <v>100</v>
      </c>
      <c r="C334" s="282">
        <v>800</v>
      </c>
      <c r="D334" s="283">
        <v>200</v>
      </c>
      <c r="E334" s="282"/>
      <c r="F334" s="282"/>
      <c r="G334" s="284" t="s">
        <v>933</v>
      </c>
      <c r="H334" s="199">
        <v>0</v>
      </c>
      <c r="I334" s="199">
        <v>0</v>
      </c>
      <c r="J334" s="199">
        <v>0</v>
      </c>
      <c r="K334" s="199">
        <f t="shared" si="17"/>
        <v>0</v>
      </c>
      <c r="L334" s="331"/>
      <c r="M334" s="331"/>
      <c r="N334" s="331"/>
      <c r="O334" s="199">
        <f t="shared" si="15"/>
        <v>0</v>
      </c>
      <c r="P334" s="199">
        <f t="shared" si="16"/>
        <v>0</v>
      </c>
      <c r="Q334" s="285" t="s">
        <v>934</v>
      </c>
    </row>
    <row r="335" spans="1:17" ht="45">
      <c r="A335" s="288">
        <v>305</v>
      </c>
      <c r="B335" s="282">
        <v>100</v>
      </c>
      <c r="C335" s="282">
        <v>800</v>
      </c>
      <c r="D335" s="283">
        <v>300</v>
      </c>
      <c r="E335" s="282"/>
      <c r="F335" s="282"/>
      <c r="G335" s="284" t="s">
        <v>935</v>
      </c>
      <c r="H335" s="199">
        <v>0</v>
      </c>
      <c r="I335" s="199">
        <v>0</v>
      </c>
      <c r="J335" s="199">
        <v>0</v>
      </c>
      <c r="K335" s="199">
        <f t="shared" si="17"/>
        <v>0</v>
      </c>
      <c r="L335" s="331"/>
      <c r="M335" s="331"/>
      <c r="N335" s="331"/>
      <c r="O335" s="199">
        <f t="shared" si="15"/>
        <v>0</v>
      </c>
      <c r="P335" s="199">
        <f t="shared" si="16"/>
        <v>0</v>
      </c>
      <c r="Q335" s="285" t="s">
        <v>936</v>
      </c>
    </row>
    <row r="336" spans="1:17" ht="12.75">
      <c r="A336" s="288">
        <v>305</v>
      </c>
      <c r="B336" s="282">
        <v>100</v>
      </c>
      <c r="C336" s="282">
        <v>800</v>
      </c>
      <c r="D336" s="282">
        <v>400</v>
      </c>
      <c r="E336" s="282"/>
      <c r="F336" s="282"/>
      <c r="G336" s="280" t="s">
        <v>937</v>
      </c>
      <c r="H336" s="198">
        <v>0</v>
      </c>
      <c r="I336" s="198">
        <v>0</v>
      </c>
      <c r="J336" s="198">
        <v>0</v>
      </c>
      <c r="K336" s="198">
        <f t="shared" si="17"/>
        <v>0</v>
      </c>
      <c r="L336" s="328"/>
      <c r="M336" s="328"/>
      <c r="N336" s="328"/>
      <c r="O336" s="198">
        <f t="shared" si="15"/>
        <v>0</v>
      </c>
      <c r="P336" s="198">
        <f t="shared" si="16"/>
        <v>0</v>
      </c>
      <c r="Q336" s="285" t="s">
        <v>938</v>
      </c>
    </row>
    <row r="337" spans="1:17" ht="22.5">
      <c r="A337" s="288">
        <v>305</v>
      </c>
      <c r="B337" s="282">
        <v>100</v>
      </c>
      <c r="C337" s="282">
        <v>800</v>
      </c>
      <c r="D337" s="282">
        <v>400</v>
      </c>
      <c r="E337" s="283">
        <v>10</v>
      </c>
      <c r="F337" s="282"/>
      <c r="G337" s="284" t="s">
        <v>939</v>
      </c>
      <c r="H337" s="199">
        <v>0</v>
      </c>
      <c r="I337" s="199">
        <v>0</v>
      </c>
      <c r="J337" s="199">
        <v>0</v>
      </c>
      <c r="K337" s="199">
        <f t="shared" si="17"/>
        <v>0</v>
      </c>
      <c r="L337" s="331"/>
      <c r="M337" s="331"/>
      <c r="N337" s="331"/>
      <c r="O337" s="199">
        <f t="shared" si="15"/>
        <v>0</v>
      </c>
      <c r="P337" s="199">
        <f t="shared" si="16"/>
        <v>0</v>
      </c>
      <c r="Q337" s="285"/>
    </row>
    <row r="338" spans="1:17" ht="22.5">
      <c r="A338" s="288">
        <v>305</v>
      </c>
      <c r="B338" s="282">
        <v>100</v>
      </c>
      <c r="C338" s="282">
        <v>800</v>
      </c>
      <c r="D338" s="282">
        <v>400</v>
      </c>
      <c r="E338" s="283">
        <v>90</v>
      </c>
      <c r="F338" s="282"/>
      <c r="G338" s="284" t="s">
        <v>937</v>
      </c>
      <c r="H338" s="199">
        <v>875810</v>
      </c>
      <c r="I338" s="199">
        <v>99767</v>
      </c>
      <c r="J338" s="199">
        <v>559809</v>
      </c>
      <c r="K338" s="199">
        <f t="shared" si="17"/>
        <v>24942</v>
      </c>
      <c r="L338" s="331"/>
      <c r="M338" s="331"/>
      <c r="N338" s="331">
        <v>24942</v>
      </c>
      <c r="O338" s="199">
        <f t="shared" si="15"/>
        <v>-316001</v>
      </c>
      <c r="P338" s="199">
        <f t="shared" si="16"/>
        <v>-74825</v>
      </c>
      <c r="Q338" s="285"/>
    </row>
    <row r="339" spans="1:17" ht="33.75">
      <c r="A339" s="288">
        <v>305</v>
      </c>
      <c r="B339" s="282">
        <v>100</v>
      </c>
      <c r="C339" s="282">
        <v>800</v>
      </c>
      <c r="D339" s="283">
        <v>500</v>
      </c>
      <c r="E339" s="282"/>
      <c r="F339" s="282"/>
      <c r="G339" s="284" t="s">
        <v>940</v>
      </c>
      <c r="H339" s="199">
        <v>0</v>
      </c>
      <c r="I339" s="199">
        <v>0</v>
      </c>
      <c r="J339" s="199">
        <v>0</v>
      </c>
      <c r="K339" s="199">
        <f t="shared" si="17"/>
        <v>0</v>
      </c>
      <c r="L339" s="331"/>
      <c r="M339" s="331"/>
      <c r="N339" s="331"/>
      <c r="O339" s="199">
        <f t="shared" si="15"/>
        <v>0</v>
      </c>
      <c r="P339" s="199">
        <f t="shared" si="16"/>
        <v>0</v>
      </c>
      <c r="Q339" s="285" t="s">
        <v>941</v>
      </c>
    </row>
    <row r="340" spans="1:17" ht="33.75">
      <c r="A340" s="288">
        <v>305</v>
      </c>
      <c r="B340" s="282">
        <v>100</v>
      </c>
      <c r="C340" s="282">
        <v>800</v>
      </c>
      <c r="D340" s="283">
        <v>600</v>
      </c>
      <c r="E340" s="282"/>
      <c r="F340" s="282"/>
      <c r="G340" s="284" t="s">
        <v>942</v>
      </c>
      <c r="H340" s="199">
        <v>0</v>
      </c>
      <c r="I340" s="199">
        <v>0</v>
      </c>
      <c r="J340" s="199">
        <v>0</v>
      </c>
      <c r="K340" s="199">
        <f t="shared" si="17"/>
        <v>0</v>
      </c>
      <c r="L340" s="331"/>
      <c r="M340" s="331"/>
      <c r="N340" s="331"/>
      <c r="O340" s="199">
        <f t="shared" si="15"/>
        <v>0</v>
      </c>
      <c r="P340" s="199">
        <f t="shared" si="16"/>
        <v>0</v>
      </c>
      <c r="Q340" s="285" t="s">
        <v>943</v>
      </c>
    </row>
    <row r="341" spans="1:17" ht="45">
      <c r="A341" s="288">
        <v>305</v>
      </c>
      <c r="B341" s="282">
        <v>100</v>
      </c>
      <c r="C341" s="282">
        <v>800</v>
      </c>
      <c r="D341" s="283">
        <v>700</v>
      </c>
      <c r="E341" s="282"/>
      <c r="F341" s="282"/>
      <c r="G341" s="284" t="s">
        <v>944</v>
      </c>
      <c r="H341" s="199">
        <v>0</v>
      </c>
      <c r="I341" s="199">
        <v>0</v>
      </c>
      <c r="J341" s="199">
        <v>0</v>
      </c>
      <c r="K341" s="199">
        <f t="shared" si="17"/>
        <v>0</v>
      </c>
      <c r="L341" s="331"/>
      <c r="M341" s="331"/>
      <c r="N341" s="331"/>
      <c r="O341" s="199">
        <f t="shared" si="15"/>
        <v>0</v>
      </c>
      <c r="P341" s="199">
        <f t="shared" si="16"/>
        <v>0</v>
      </c>
      <c r="Q341" s="285" t="s">
        <v>945</v>
      </c>
    </row>
    <row r="342" spans="1:17" ht="33.75">
      <c r="A342" s="288">
        <v>305</v>
      </c>
      <c r="B342" s="282">
        <v>100</v>
      </c>
      <c r="C342" s="283">
        <v>850</v>
      </c>
      <c r="D342" s="282"/>
      <c r="E342" s="282"/>
      <c r="F342" s="282"/>
      <c r="G342" s="284" t="s">
        <v>947</v>
      </c>
      <c r="H342" s="199">
        <v>0</v>
      </c>
      <c r="I342" s="199">
        <v>0</v>
      </c>
      <c r="J342" s="199">
        <v>0</v>
      </c>
      <c r="K342" s="199">
        <f t="shared" si="17"/>
        <v>0</v>
      </c>
      <c r="L342" s="331"/>
      <c r="M342" s="331"/>
      <c r="N342" s="331"/>
      <c r="O342" s="199">
        <f t="shared" si="15"/>
        <v>0</v>
      </c>
      <c r="P342" s="199">
        <f t="shared" si="16"/>
        <v>0</v>
      </c>
      <c r="Q342" s="285" t="s">
        <v>946</v>
      </c>
    </row>
    <row r="343" spans="1:17" ht="12.75">
      <c r="A343" s="288">
        <v>305</v>
      </c>
      <c r="B343" s="282">
        <v>200</v>
      </c>
      <c r="C343" s="282"/>
      <c r="D343" s="282"/>
      <c r="E343" s="282"/>
      <c r="F343" s="282"/>
      <c r="G343" s="280" t="s">
        <v>56</v>
      </c>
      <c r="H343" s="198">
        <v>0</v>
      </c>
      <c r="I343" s="198">
        <v>0</v>
      </c>
      <c r="J343" s="198">
        <v>0</v>
      </c>
      <c r="K343" s="198">
        <f t="shared" si="17"/>
        <v>0</v>
      </c>
      <c r="L343" s="328"/>
      <c r="M343" s="328"/>
      <c r="N343" s="328"/>
      <c r="O343" s="198">
        <f t="shared" si="15"/>
        <v>0</v>
      </c>
      <c r="P343" s="198">
        <f t="shared" si="16"/>
        <v>0</v>
      </c>
      <c r="Q343" s="285" t="s">
        <v>948</v>
      </c>
    </row>
    <row r="344" spans="1:17" ht="12.75">
      <c r="A344" s="288">
        <v>305</v>
      </c>
      <c r="B344" s="282">
        <v>200</v>
      </c>
      <c r="C344" s="282">
        <v>100</v>
      </c>
      <c r="D344" s="282"/>
      <c r="E344" s="282"/>
      <c r="F344" s="282"/>
      <c r="G344" s="280" t="s">
        <v>949</v>
      </c>
      <c r="H344" s="198">
        <v>0</v>
      </c>
      <c r="I344" s="198">
        <v>0</v>
      </c>
      <c r="J344" s="198">
        <v>0</v>
      </c>
      <c r="K344" s="198">
        <f t="shared" si="17"/>
        <v>0</v>
      </c>
      <c r="L344" s="328"/>
      <c r="M344" s="328"/>
      <c r="N344" s="328"/>
      <c r="O344" s="198">
        <f t="shared" si="15"/>
        <v>0</v>
      </c>
      <c r="P344" s="198">
        <f t="shared" si="16"/>
        <v>0</v>
      </c>
      <c r="Q344" s="285" t="s">
        <v>950</v>
      </c>
    </row>
    <row r="345" spans="1:17" ht="12.75">
      <c r="A345" s="288">
        <v>305</v>
      </c>
      <c r="B345" s="282">
        <v>200</v>
      </c>
      <c r="C345" s="282">
        <v>100</v>
      </c>
      <c r="D345" s="283">
        <v>50</v>
      </c>
      <c r="E345" s="282"/>
      <c r="F345" s="282"/>
      <c r="G345" s="284" t="s">
        <v>951</v>
      </c>
      <c r="H345" s="199">
        <v>539179</v>
      </c>
      <c r="I345" s="199">
        <v>0</v>
      </c>
      <c r="J345" s="199">
        <v>398273</v>
      </c>
      <c r="K345" s="199">
        <f t="shared" si="17"/>
        <v>0</v>
      </c>
      <c r="L345" s="331"/>
      <c r="M345" s="331"/>
      <c r="N345" s="331"/>
      <c r="O345" s="199">
        <f t="shared" si="15"/>
        <v>-140906</v>
      </c>
      <c r="P345" s="199">
        <f t="shared" si="16"/>
        <v>0</v>
      </c>
      <c r="Q345" s="285" t="s">
        <v>952</v>
      </c>
    </row>
    <row r="346" spans="1:17" ht="12.75">
      <c r="A346" s="288">
        <v>305</v>
      </c>
      <c r="B346" s="282">
        <v>200</v>
      </c>
      <c r="C346" s="282">
        <v>100</v>
      </c>
      <c r="D346" s="283">
        <v>100</v>
      </c>
      <c r="E346" s="282"/>
      <c r="F346" s="282"/>
      <c r="G346" s="284" t="s">
        <v>953</v>
      </c>
      <c r="H346" s="199">
        <v>1625165</v>
      </c>
      <c r="I346" s="199">
        <v>376527</v>
      </c>
      <c r="J346" s="199">
        <v>1181080</v>
      </c>
      <c r="K346" s="199">
        <f t="shared" si="17"/>
        <v>94132</v>
      </c>
      <c r="L346" s="331"/>
      <c r="M346" s="331"/>
      <c r="N346" s="331">
        <v>94132</v>
      </c>
      <c r="O346" s="199">
        <f t="shared" si="15"/>
        <v>-444085</v>
      </c>
      <c r="P346" s="199">
        <f t="shared" si="16"/>
        <v>-282395</v>
      </c>
      <c r="Q346" s="285" t="s">
        <v>954</v>
      </c>
    </row>
    <row r="347" spans="1:17" ht="12.75">
      <c r="A347" s="288">
        <v>305</v>
      </c>
      <c r="B347" s="282">
        <v>200</v>
      </c>
      <c r="C347" s="282">
        <v>100</v>
      </c>
      <c r="D347" s="283">
        <v>150</v>
      </c>
      <c r="E347" s="282"/>
      <c r="F347" s="282"/>
      <c r="G347" s="284" t="s">
        <v>955</v>
      </c>
      <c r="H347" s="198">
        <v>0</v>
      </c>
      <c r="I347" s="198">
        <v>0</v>
      </c>
      <c r="J347" s="198">
        <v>0</v>
      </c>
      <c r="K347" s="198">
        <f t="shared" si="17"/>
        <v>0</v>
      </c>
      <c r="L347" s="328"/>
      <c r="M347" s="328"/>
      <c r="N347" s="328"/>
      <c r="O347" s="198">
        <f t="shared" si="15"/>
        <v>0</v>
      </c>
      <c r="P347" s="198">
        <f t="shared" si="16"/>
        <v>0</v>
      </c>
      <c r="Q347" s="285" t="s">
        <v>956</v>
      </c>
    </row>
    <row r="348" spans="1:17" ht="12.75">
      <c r="A348" s="288">
        <v>305</v>
      </c>
      <c r="B348" s="282">
        <v>200</v>
      </c>
      <c r="C348" s="282">
        <v>100</v>
      </c>
      <c r="D348" s="283">
        <v>150</v>
      </c>
      <c r="E348" s="282">
        <v>10</v>
      </c>
      <c r="F348" s="282"/>
      <c r="G348" s="284" t="s">
        <v>957</v>
      </c>
      <c r="H348" s="199">
        <v>220742</v>
      </c>
      <c r="I348" s="199">
        <v>53742</v>
      </c>
      <c r="J348" s="199">
        <v>125382</v>
      </c>
      <c r="K348" s="199">
        <f t="shared" si="17"/>
        <v>0</v>
      </c>
      <c r="L348" s="331"/>
      <c r="M348" s="331"/>
      <c r="N348" s="331"/>
      <c r="O348" s="199">
        <f t="shared" si="15"/>
        <v>-95360</v>
      </c>
      <c r="P348" s="199">
        <f t="shared" si="16"/>
        <v>-53742</v>
      </c>
      <c r="Q348" s="285" t="s">
        <v>958</v>
      </c>
    </row>
    <row r="349" spans="1:17" ht="12.75">
      <c r="A349" s="288">
        <v>305</v>
      </c>
      <c r="B349" s="282">
        <v>200</v>
      </c>
      <c r="C349" s="282">
        <v>100</v>
      </c>
      <c r="D349" s="283">
        <v>150</v>
      </c>
      <c r="E349" s="282">
        <v>20</v>
      </c>
      <c r="F349" s="282"/>
      <c r="G349" s="284" t="s">
        <v>959</v>
      </c>
      <c r="H349" s="199">
        <v>645000</v>
      </c>
      <c r="I349" s="199">
        <v>0</v>
      </c>
      <c r="J349" s="199">
        <v>475715</v>
      </c>
      <c r="K349" s="199">
        <f t="shared" si="17"/>
        <v>0</v>
      </c>
      <c r="L349" s="331"/>
      <c r="M349" s="331"/>
      <c r="N349" s="331"/>
      <c r="O349" s="199">
        <f t="shared" si="15"/>
        <v>-169285</v>
      </c>
      <c r="P349" s="199">
        <f t="shared" si="16"/>
        <v>0</v>
      </c>
      <c r="Q349" s="285" t="s">
        <v>960</v>
      </c>
    </row>
    <row r="350" spans="1:17" ht="12.75">
      <c r="A350" s="288">
        <v>305</v>
      </c>
      <c r="B350" s="282">
        <v>200</v>
      </c>
      <c r="C350" s="282">
        <v>100</v>
      </c>
      <c r="D350" s="283">
        <v>200</v>
      </c>
      <c r="E350" s="282"/>
      <c r="F350" s="282"/>
      <c r="G350" s="284" t="s">
        <v>961</v>
      </c>
      <c r="H350" s="199">
        <v>1300000</v>
      </c>
      <c r="I350" s="199">
        <v>0</v>
      </c>
      <c r="J350" s="199">
        <v>1013834</v>
      </c>
      <c r="K350" s="199">
        <f t="shared" si="17"/>
        <v>0</v>
      </c>
      <c r="L350" s="331"/>
      <c r="M350" s="331"/>
      <c r="N350" s="331"/>
      <c r="O350" s="199">
        <f t="shared" si="15"/>
        <v>-286166</v>
      </c>
      <c r="P350" s="199">
        <f t="shared" si="16"/>
        <v>0</v>
      </c>
      <c r="Q350" s="285" t="s">
        <v>962</v>
      </c>
    </row>
    <row r="351" spans="1:17" ht="22.5">
      <c r="A351" s="288">
        <v>305</v>
      </c>
      <c r="B351" s="282">
        <v>200</v>
      </c>
      <c r="C351" s="282">
        <v>100</v>
      </c>
      <c r="D351" s="282">
        <v>250</v>
      </c>
      <c r="E351" s="282"/>
      <c r="F351" s="282"/>
      <c r="G351" s="280" t="s">
        <v>963</v>
      </c>
      <c r="H351" s="198">
        <v>0</v>
      </c>
      <c r="I351" s="198">
        <v>0</v>
      </c>
      <c r="J351" s="198">
        <v>0</v>
      </c>
      <c r="K351" s="198">
        <f t="shared" si="17"/>
        <v>0</v>
      </c>
      <c r="L351" s="328"/>
      <c r="M351" s="328"/>
      <c r="N351" s="328"/>
      <c r="O351" s="198">
        <f t="shared" si="15"/>
        <v>0</v>
      </c>
      <c r="P351" s="198">
        <f t="shared" si="16"/>
        <v>0</v>
      </c>
      <c r="Q351" s="285" t="s">
        <v>964</v>
      </c>
    </row>
    <row r="352" spans="1:17" ht="22.5">
      <c r="A352" s="288">
        <v>305</v>
      </c>
      <c r="B352" s="282">
        <v>200</v>
      </c>
      <c r="C352" s="282">
        <v>100</v>
      </c>
      <c r="D352" s="282">
        <v>250</v>
      </c>
      <c r="E352" s="283">
        <v>10</v>
      </c>
      <c r="F352" s="283"/>
      <c r="G352" s="289" t="s">
        <v>965</v>
      </c>
      <c r="H352" s="200">
        <v>0</v>
      </c>
      <c r="I352" s="200">
        <v>0</v>
      </c>
      <c r="J352" s="200">
        <v>0</v>
      </c>
      <c r="K352" s="200">
        <f t="shared" si="17"/>
        <v>0</v>
      </c>
      <c r="L352" s="334"/>
      <c r="M352" s="334"/>
      <c r="N352" s="334"/>
      <c r="O352" s="200">
        <f t="shared" si="15"/>
        <v>0</v>
      </c>
      <c r="P352" s="200">
        <f t="shared" si="16"/>
        <v>0</v>
      </c>
      <c r="Q352" s="285"/>
    </row>
    <row r="353" spans="1:17" ht="22.5">
      <c r="A353" s="288">
        <v>305</v>
      </c>
      <c r="B353" s="282">
        <v>200</v>
      </c>
      <c r="C353" s="282">
        <v>100</v>
      </c>
      <c r="D353" s="282">
        <v>250</v>
      </c>
      <c r="E353" s="283">
        <v>20</v>
      </c>
      <c r="F353" s="283"/>
      <c r="G353" s="289" t="s">
        <v>966</v>
      </c>
      <c r="H353" s="200">
        <v>0</v>
      </c>
      <c r="I353" s="200">
        <v>0</v>
      </c>
      <c r="J353" s="200">
        <v>0</v>
      </c>
      <c r="K353" s="200">
        <f t="shared" si="17"/>
        <v>0</v>
      </c>
      <c r="L353" s="334"/>
      <c r="M353" s="334"/>
      <c r="N353" s="334"/>
      <c r="O353" s="200">
        <f t="shared" si="15"/>
        <v>0</v>
      </c>
      <c r="P353" s="200">
        <f t="shared" si="16"/>
        <v>0</v>
      </c>
      <c r="Q353" s="285"/>
    </row>
    <row r="354" spans="1:17" ht="22.5">
      <c r="A354" s="288">
        <v>305</v>
      </c>
      <c r="B354" s="282">
        <v>200</v>
      </c>
      <c r="C354" s="282">
        <v>100</v>
      </c>
      <c r="D354" s="282">
        <v>250</v>
      </c>
      <c r="E354" s="283">
        <v>90</v>
      </c>
      <c r="F354" s="283"/>
      <c r="G354" s="289" t="s">
        <v>967</v>
      </c>
      <c r="H354" s="200">
        <v>0</v>
      </c>
      <c r="I354" s="200">
        <v>0</v>
      </c>
      <c r="J354" s="200">
        <v>0</v>
      </c>
      <c r="K354" s="200">
        <f t="shared" si="17"/>
        <v>0</v>
      </c>
      <c r="L354" s="334"/>
      <c r="M354" s="334"/>
      <c r="N354" s="334"/>
      <c r="O354" s="200">
        <f t="shared" si="15"/>
        <v>0</v>
      </c>
      <c r="P354" s="200">
        <f t="shared" si="16"/>
        <v>0</v>
      </c>
      <c r="Q354" s="285"/>
    </row>
    <row r="355" spans="1:17" ht="22.5">
      <c r="A355" s="288">
        <v>305</v>
      </c>
      <c r="B355" s="282">
        <v>200</v>
      </c>
      <c r="C355" s="282">
        <v>100</v>
      </c>
      <c r="D355" s="283">
        <v>300</v>
      </c>
      <c r="E355" s="283"/>
      <c r="F355" s="283"/>
      <c r="G355" s="289" t="s">
        <v>968</v>
      </c>
      <c r="H355" s="199">
        <v>250013</v>
      </c>
      <c r="I355" s="199">
        <v>0</v>
      </c>
      <c r="J355" s="199">
        <v>202824</v>
      </c>
      <c r="K355" s="199">
        <f t="shared" si="17"/>
        <v>0</v>
      </c>
      <c r="L355" s="331"/>
      <c r="M355" s="331"/>
      <c r="N355" s="331"/>
      <c r="O355" s="199">
        <f t="shared" si="15"/>
        <v>-47189</v>
      </c>
      <c r="P355" s="199">
        <f t="shared" si="16"/>
        <v>0</v>
      </c>
      <c r="Q355" s="285" t="s">
        <v>969</v>
      </c>
    </row>
    <row r="356" spans="1:17" ht="12.75">
      <c r="A356" s="288">
        <v>305</v>
      </c>
      <c r="B356" s="282">
        <v>200</v>
      </c>
      <c r="C356" s="282">
        <v>100</v>
      </c>
      <c r="D356" s="283">
        <v>350</v>
      </c>
      <c r="E356" s="283"/>
      <c r="F356" s="283"/>
      <c r="G356" s="289" t="s">
        <v>970</v>
      </c>
      <c r="H356" s="199">
        <v>257000</v>
      </c>
      <c r="I356" s="199">
        <v>0</v>
      </c>
      <c r="J356" s="199">
        <v>189548</v>
      </c>
      <c r="K356" s="199">
        <f t="shared" si="17"/>
        <v>0</v>
      </c>
      <c r="L356" s="331"/>
      <c r="M356" s="331"/>
      <c r="N356" s="331"/>
      <c r="O356" s="199">
        <f t="shared" si="15"/>
        <v>-67452</v>
      </c>
      <c r="P356" s="199">
        <f t="shared" si="16"/>
        <v>0</v>
      </c>
      <c r="Q356" s="285" t="s">
        <v>971</v>
      </c>
    </row>
    <row r="357" spans="1:17" ht="12.75">
      <c r="A357" s="288">
        <v>305</v>
      </c>
      <c r="B357" s="282">
        <v>200</v>
      </c>
      <c r="C357" s="282">
        <v>100</v>
      </c>
      <c r="D357" s="282">
        <v>400</v>
      </c>
      <c r="E357" s="282"/>
      <c r="F357" s="282"/>
      <c r="G357" s="280" t="s">
        <v>972</v>
      </c>
      <c r="H357" s="198">
        <v>0</v>
      </c>
      <c r="I357" s="198">
        <v>0</v>
      </c>
      <c r="J357" s="198">
        <v>0</v>
      </c>
      <c r="K357" s="198">
        <f t="shared" si="17"/>
        <v>0</v>
      </c>
      <c r="L357" s="328"/>
      <c r="M357" s="328"/>
      <c r="N357" s="328"/>
      <c r="O357" s="198">
        <f t="shared" si="15"/>
        <v>0</v>
      </c>
      <c r="P357" s="198">
        <f t="shared" si="16"/>
        <v>0</v>
      </c>
      <c r="Q357" s="285" t="s">
        <v>973</v>
      </c>
    </row>
    <row r="358" spans="1:17" ht="12.75">
      <c r="A358" s="288">
        <v>305</v>
      </c>
      <c r="B358" s="282">
        <v>200</v>
      </c>
      <c r="C358" s="282">
        <v>100</v>
      </c>
      <c r="D358" s="282">
        <v>400</v>
      </c>
      <c r="E358" s="283">
        <v>10</v>
      </c>
      <c r="F358" s="283"/>
      <c r="G358" s="289" t="s">
        <v>974</v>
      </c>
      <c r="H358" s="200">
        <v>95000</v>
      </c>
      <c r="I358" s="200">
        <v>0</v>
      </c>
      <c r="J358" s="200">
        <v>77442</v>
      </c>
      <c r="K358" s="200">
        <f t="shared" si="17"/>
        <v>0</v>
      </c>
      <c r="L358" s="334"/>
      <c r="M358" s="334"/>
      <c r="N358" s="334"/>
      <c r="O358" s="200">
        <f t="shared" si="15"/>
        <v>-17558</v>
      </c>
      <c r="P358" s="200">
        <f t="shared" si="16"/>
        <v>0</v>
      </c>
      <c r="Q358" s="285"/>
    </row>
    <row r="359" spans="1:17" ht="12.75">
      <c r="A359" s="288">
        <v>305</v>
      </c>
      <c r="B359" s="282">
        <v>200</v>
      </c>
      <c r="C359" s="282">
        <v>100</v>
      </c>
      <c r="D359" s="282">
        <v>400</v>
      </c>
      <c r="E359" s="283">
        <v>20</v>
      </c>
      <c r="F359" s="283"/>
      <c r="G359" s="289" t="s">
        <v>975</v>
      </c>
      <c r="H359" s="200">
        <v>7320</v>
      </c>
      <c r="I359" s="200">
        <v>0</v>
      </c>
      <c r="J359" s="200">
        <v>5399</v>
      </c>
      <c r="K359" s="200">
        <f t="shared" si="17"/>
        <v>0</v>
      </c>
      <c r="L359" s="334"/>
      <c r="M359" s="334"/>
      <c r="N359" s="334"/>
      <c r="O359" s="200">
        <f t="shared" si="15"/>
        <v>-1921</v>
      </c>
      <c r="P359" s="200">
        <f t="shared" si="16"/>
        <v>0</v>
      </c>
      <c r="Q359" s="285"/>
    </row>
    <row r="360" spans="1:17" ht="12.75">
      <c r="A360" s="288">
        <v>305</v>
      </c>
      <c r="B360" s="282">
        <v>200</v>
      </c>
      <c r="C360" s="282">
        <v>100</v>
      </c>
      <c r="D360" s="283">
        <v>450</v>
      </c>
      <c r="E360" s="283"/>
      <c r="F360" s="283"/>
      <c r="G360" s="289" t="s">
        <v>976</v>
      </c>
      <c r="H360" s="199">
        <v>700000</v>
      </c>
      <c r="I360" s="199">
        <v>0</v>
      </c>
      <c r="J360" s="199">
        <v>552966</v>
      </c>
      <c r="K360" s="199">
        <f t="shared" si="17"/>
        <v>0</v>
      </c>
      <c r="L360" s="331"/>
      <c r="M360" s="331"/>
      <c r="N360" s="331"/>
      <c r="O360" s="199">
        <f t="shared" si="15"/>
        <v>-147034</v>
      </c>
      <c r="P360" s="199">
        <f t="shared" si="16"/>
        <v>0</v>
      </c>
      <c r="Q360" s="285" t="s">
        <v>977</v>
      </c>
    </row>
    <row r="361" spans="1:17" ht="12.75">
      <c r="A361" s="288">
        <v>305</v>
      </c>
      <c r="B361" s="282">
        <v>200</v>
      </c>
      <c r="C361" s="282">
        <v>100</v>
      </c>
      <c r="D361" s="279">
        <v>500</v>
      </c>
      <c r="E361" s="279"/>
      <c r="F361" s="279"/>
      <c r="G361" s="294" t="s">
        <v>978</v>
      </c>
      <c r="H361" s="198">
        <v>0</v>
      </c>
      <c r="I361" s="198">
        <v>0</v>
      </c>
      <c r="J361" s="198">
        <v>0</v>
      </c>
      <c r="K361" s="198">
        <f t="shared" si="17"/>
        <v>0</v>
      </c>
      <c r="L361" s="328"/>
      <c r="M361" s="328"/>
      <c r="N361" s="328"/>
      <c r="O361" s="198">
        <f t="shared" si="15"/>
        <v>0</v>
      </c>
      <c r="P361" s="198">
        <f t="shared" si="16"/>
        <v>0</v>
      </c>
      <c r="Q361" s="302" t="s">
        <v>979</v>
      </c>
    </row>
    <row r="362" spans="1:17" ht="12.75">
      <c r="A362" s="288">
        <v>305</v>
      </c>
      <c r="B362" s="282">
        <v>200</v>
      </c>
      <c r="C362" s="282">
        <v>100</v>
      </c>
      <c r="D362" s="279">
        <v>500</v>
      </c>
      <c r="E362" s="283">
        <v>10</v>
      </c>
      <c r="F362" s="283"/>
      <c r="G362" s="289" t="s">
        <v>980</v>
      </c>
      <c r="H362" s="200">
        <v>200000</v>
      </c>
      <c r="I362" s="200">
        <v>0</v>
      </c>
      <c r="J362" s="200">
        <v>153125</v>
      </c>
      <c r="K362" s="200">
        <f t="shared" si="17"/>
        <v>0</v>
      </c>
      <c r="L362" s="334"/>
      <c r="M362" s="334"/>
      <c r="N362" s="334"/>
      <c r="O362" s="200">
        <f t="shared" si="15"/>
        <v>-46875</v>
      </c>
      <c r="P362" s="200">
        <f t="shared" si="16"/>
        <v>0</v>
      </c>
      <c r="Q362" s="285"/>
    </row>
    <row r="363" spans="1:17" ht="12.75">
      <c r="A363" s="288">
        <v>305</v>
      </c>
      <c r="B363" s="282">
        <v>200</v>
      </c>
      <c r="C363" s="282">
        <v>100</v>
      </c>
      <c r="D363" s="279">
        <v>500</v>
      </c>
      <c r="E363" s="283">
        <v>20</v>
      </c>
      <c r="F363" s="283"/>
      <c r="G363" s="289" t="s">
        <v>981</v>
      </c>
      <c r="H363" s="200">
        <v>2000</v>
      </c>
      <c r="I363" s="200">
        <v>0</v>
      </c>
      <c r="J363" s="200">
        <v>1475</v>
      </c>
      <c r="K363" s="200">
        <f t="shared" si="17"/>
        <v>0</v>
      </c>
      <c r="L363" s="334"/>
      <c r="M363" s="334"/>
      <c r="N363" s="334"/>
      <c r="O363" s="200">
        <f t="shared" si="15"/>
        <v>-525</v>
      </c>
      <c r="P363" s="200">
        <f t="shared" si="16"/>
        <v>0</v>
      </c>
      <c r="Q363" s="285"/>
    </row>
    <row r="364" spans="1:17" ht="12.75">
      <c r="A364" s="288">
        <v>305</v>
      </c>
      <c r="B364" s="282">
        <v>200</v>
      </c>
      <c r="C364" s="282">
        <v>100</v>
      </c>
      <c r="D364" s="279">
        <v>500</v>
      </c>
      <c r="E364" s="283">
        <v>30</v>
      </c>
      <c r="F364" s="283"/>
      <c r="G364" s="289" t="s">
        <v>982</v>
      </c>
      <c r="H364" s="200">
        <v>407</v>
      </c>
      <c r="I364" s="200">
        <v>0</v>
      </c>
      <c r="J364" s="200">
        <v>300</v>
      </c>
      <c r="K364" s="200">
        <f t="shared" si="17"/>
        <v>0</v>
      </c>
      <c r="L364" s="334"/>
      <c r="M364" s="334"/>
      <c r="N364" s="334"/>
      <c r="O364" s="200">
        <f t="shared" si="15"/>
        <v>-107</v>
      </c>
      <c r="P364" s="200">
        <f t="shared" si="16"/>
        <v>0</v>
      </c>
      <c r="Q364" s="285"/>
    </row>
    <row r="365" spans="1:17" ht="12.75">
      <c r="A365" s="288">
        <v>305</v>
      </c>
      <c r="B365" s="282">
        <v>200</v>
      </c>
      <c r="C365" s="282">
        <v>100</v>
      </c>
      <c r="D365" s="279">
        <v>500</v>
      </c>
      <c r="E365" s="283">
        <v>40</v>
      </c>
      <c r="F365" s="283"/>
      <c r="G365" s="289" t="s">
        <v>983</v>
      </c>
      <c r="H365" s="200">
        <v>0</v>
      </c>
      <c r="I365" s="200">
        <v>0</v>
      </c>
      <c r="J365" s="200">
        <v>0</v>
      </c>
      <c r="K365" s="200">
        <f t="shared" si="17"/>
        <v>0</v>
      </c>
      <c r="L365" s="334"/>
      <c r="M365" s="334"/>
      <c r="N365" s="334"/>
      <c r="O365" s="200">
        <f t="shared" si="15"/>
        <v>0</v>
      </c>
      <c r="P365" s="200">
        <f t="shared" si="16"/>
        <v>0</v>
      </c>
      <c r="Q365" s="285"/>
    </row>
    <row r="366" spans="1:17" ht="12.75">
      <c r="A366" s="288">
        <v>305</v>
      </c>
      <c r="B366" s="282">
        <v>200</v>
      </c>
      <c r="C366" s="282">
        <v>100</v>
      </c>
      <c r="D366" s="279">
        <v>500</v>
      </c>
      <c r="E366" s="283">
        <v>50</v>
      </c>
      <c r="F366" s="283"/>
      <c r="G366" s="289" t="s">
        <v>978</v>
      </c>
      <c r="H366" s="200">
        <v>0</v>
      </c>
      <c r="I366" s="200">
        <v>0</v>
      </c>
      <c r="J366" s="200">
        <v>0</v>
      </c>
      <c r="K366" s="200">
        <f t="shared" si="17"/>
        <v>0</v>
      </c>
      <c r="L366" s="334"/>
      <c r="M366" s="334"/>
      <c r="N366" s="334"/>
      <c r="O366" s="200">
        <f t="shared" si="15"/>
        <v>0</v>
      </c>
      <c r="P366" s="200">
        <f t="shared" si="16"/>
        <v>0</v>
      </c>
      <c r="Q366" s="285"/>
    </row>
    <row r="367" spans="1:17" ht="12.75">
      <c r="A367" s="288">
        <v>305</v>
      </c>
      <c r="B367" s="282">
        <v>200</v>
      </c>
      <c r="C367" s="282">
        <v>100</v>
      </c>
      <c r="D367" s="282">
        <v>550</v>
      </c>
      <c r="E367" s="282"/>
      <c r="F367" s="282"/>
      <c r="G367" s="280" t="s">
        <v>984</v>
      </c>
      <c r="H367" s="198">
        <v>0</v>
      </c>
      <c r="I367" s="198">
        <v>0</v>
      </c>
      <c r="J367" s="198">
        <v>0</v>
      </c>
      <c r="K367" s="198">
        <f t="shared" si="17"/>
        <v>0</v>
      </c>
      <c r="L367" s="328"/>
      <c r="M367" s="328"/>
      <c r="N367" s="328"/>
      <c r="O367" s="198">
        <f t="shared" si="15"/>
        <v>0</v>
      </c>
      <c r="P367" s="198">
        <f t="shared" si="16"/>
        <v>0</v>
      </c>
      <c r="Q367" s="285" t="s">
        <v>985</v>
      </c>
    </row>
    <row r="368" spans="1:17" ht="22.5">
      <c r="A368" s="288">
        <v>305</v>
      </c>
      <c r="B368" s="282">
        <v>200</v>
      </c>
      <c r="C368" s="282">
        <v>100</v>
      </c>
      <c r="D368" s="282">
        <v>550</v>
      </c>
      <c r="E368" s="283">
        <v>10</v>
      </c>
      <c r="F368" s="283"/>
      <c r="G368" s="289" t="s">
        <v>986</v>
      </c>
      <c r="H368" s="199">
        <v>0</v>
      </c>
      <c r="I368" s="199">
        <v>0</v>
      </c>
      <c r="J368" s="199">
        <v>0</v>
      </c>
      <c r="K368" s="199">
        <f t="shared" si="17"/>
        <v>0</v>
      </c>
      <c r="L368" s="331"/>
      <c r="M368" s="331"/>
      <c r="N368" s="331"/>
      <c r="O368" s="199">
        <f t="shared" si="15"/>
        <v>0</v>
      </c>
      <c r="P368" s="199">
        <f t="shared" si="16"/>
        <v>0</v>
      </c>
      <c r="Q368" s="285" t="s">
        <v>987</v>
      </c>
    </row>
    <row r="369" spans="1:17" ht="22.5">
      <c r="A369" s="288">
        <v>305</v>
      </c>
      <c r="B369" s="282">
        <v>200</v>
      </c>
      <c r="C369" s="282">
        <v>100</v>
      </c>
      <c r="D369" s="282">
        <v>550</v>
      </c>
      <c r="E369" s="283">
        <v>20</v>
      </c>
      <c r="F369" s="283"/>
      <c r="G369" s="289" t="s">
        <v>988</v>
      </c>
      <c r="H369" s="199">
        <v>85000</v>
      </c>
      <c r="I369" s="199">
        <v>0</v>
      </c>
      <c r="J369" s="199">
        <v>66379</v>
      </c>
      <c r="K369" s="199">
        <f t="shared" si="17"/>
        <v>0</v>
      </c>
      <c r="L369" s="331"/>
      <c r="M369" s="331"/>
      <c r="N369" s="331"/>
      <c r="O369" s="199">
        <f t="shared" si="15"/>
        <v>-18621</v>
      </c>
      <c r="P369" s="199">
        <f t="shared" si="16"/>
        <v>0</v>
      </c>
      <c r="Q369" s="285" t="s">
        <v>989</v>
      </c>
    </row>
    <row r="370" spans="1:17" ht="12.75">
      <c r="A370" s="288">
        <v>305</v>
      </c>
      <c r="B370" s="282">
        <v>200</v>
      </c>
      <c r="C370" s="282">
        <v>100</v>
      </c>
      <c r="D370" s="282">
        <v>600</v>
      </c>
      <c r="E370" s="282"/>
      <c r="F370" s="282"/>
      <c r="G370" s="280" t="s">
        <v>990</v>
      </c>
      <c r="H370" s="198">
        <v>0</v>
      </c>
      <c r="I370" s="198">
        <v>0</v>
      </c>
      <c r="J370" s="198">
        <v>0</v>
      </c>
      <c r="K370" s="198">
        <f t="shared" si="17"/>
        <v>0</v>
      </c>
      <c r="L370" s="328"/>
      <c r="M370" s="328"/>
      <c r="N370" s="328"/>
      <c r="O370" s="198">
        <f t="shared" si="15"/>
        <v>0</v>
      </c>
      <c r="P370" s="198">
        <f t="shared" si="16"/>
        <v>0</v>
      </c>
      <c r="Q370" s="285" t="s">
        <v>991</v>
      </c>
    </row>
    <row r="371" spans="1:17" ht="33.75">
      <c r="A371" s="288">
        <v>305</v>
      </c>
      <c r="B371" s="282">
        <v>200</v>
      </c>
      <c r="C371" s="282">
        <v>100</v>
      </c>
      <c r="D371" s="282">
        <v>600</v>
      </c>
      <c r="E371" s="283">
        <v>10</v>
      </c>
      <c r="F371" s="283"/>
      <c r="G371" s="284" t="s">
        <v>992</v>
      </c>
      <c r="H371" s="199">
        <v>509590</v>
      </c>
      <c r="I371" s="199">
        <v>13408</v>
      </c>
      <c r="J371" s="199">
        <v>510157</v>
      </c>
      <c r="K371" s="199">
        <f t="shared" si="17"/>
        <v>15179</v>
      </c>
      <c r="L371" s="331"/>
      <c r="M371" s="331"/>
      <c r="N371" s="331">
        <v>15179</v>
      </c>
      <c r="O371" s="199">
        <f t="shared" si="15"/>
        <v>567</v>
      </c>
      <c r="P371" s="199">
        <f t="shared" si="16"/>
        <v>1771</v>
      </c>
      <c r="Q371" s="287" t="s">
        <v>993</v>
      </c>
    </row>
    <row r="372" spans="1:17" ht="22.5">
      <c r="A372" s="288">
        <v>305</v>
      </c>
      <c r="B372" s="282">
        <v>200</v>
      </c>
      <c r="C372" s="282">
        <v>100</v>
      </c>
      <c r="D372" s="282">
        <v>600</v>
      </c>
      <c r="E372" s="282">
        <v>20</v>
      </c>
      <c r="F372" s="282"/>
      <c r="G372" s="280" t="s">
        <v>994</v>
      </c>
      <c r="H372" s="198">
        <v>0</v>
      </c>
      <c r="I372" s="198">
        <v>0</v>
      </c>
      <c r="J372" s="198">
        <v>0</v>
      </c>
      <c r="K372" s="198">
        <f t="shared" si="17"/>
        <v>0</v>
      </c>
      <c r="L372" s="328"/>
      <c r="M372" s="328"/>
      <c r="N372" s="328"/>
      <c r="O372" s="198">
        <f t="shared" si="15"/>
        <v>0</v>
      </c>
      <c r="P372" s="198">
        <f t="shared" si="16"/>
        <v>0</v>
      </c>
      <c r="Q372" s="285" t="s">
        <v>995</v>
      </c>
    </row>
    <row r="373" spans="1:17" ht="22.5">
      <c r="A373" s="288">
        <v>305</v>
      </c>
      <c r="B373" s="282">
        <v>200</v>
      </c>
      <c r="C373" s="282">
        <v>100</v>
      </c>
      <c r="D373" s="282">
        <v>600</v>
      </c>
      <c r="E373" s="282">
        <v>20</v>
      </c>
      <c r="F373" s="283">
        <v>5</v>
      </c>
      <c r="G373" s="289" t="s">
        <v>996</v>
      </c>
      <c r="H373" s="200">
        <v>0</v>
      </c>
      <c r="I373" s="200">
        <v>0</v>
      </c>
      <c r="J373" s="200">
        <v>0</v>
      </c>
      <c r="K373" s="200">
        <f t="shared" si="17"/>
        <v>0</v>
      </c>
      <c r="L373" s="334"/>
      <c r="M373" s="334"/>
      <c r="N373" s="334"/>
      <c r="O373" s="200">
        <f t="shared" si="15"/>
        <v>0</v>
      </c>
      <c r="P373" s="200">
        <f t="shared" si="16"/>
        <v>0</v>
      </c>
      <c r="Q373" s="285"/>
    </row>
    <row r="374" spans="1:17" ht="22.5">
      <c r="A374" s="288">
        <v>305</v>
      </c>
      <c r="B374" s="282">
        <v>200</v>
      </c>
      <c r="C374" s="282">
        <v>100</v>
      </c>
      <c r="D374" s="282">
        <v>600</v>
      </c>
      <c r="E374" s="282">
        <v>20</v>
      </c>
      <c r="F374" s="283">
        <v>10</v>
      </c>
      <c r="G374" s="289" t="s">
        <v>997</v>
      </c>
      <c r="H374" s="199">
        <v>0</v>
      </c>
      <c r="I374" s="199">
        <v>0</v>
      </c>
      <c r="J374" s="199">
        <v>0</v>
      </c>
      <c r="K374" s="199">
        <f t="shared" si="17"/>
        <v>0</v>
      </c>
      <c r="L374" s="331"/>
      <c r="M374" s="331"/>
      <c r="N374" s="331"/>
      <c r="O374" s="199">
        <f t="shared" si="15"/>
        <v>0</v>
      </c>
      <c r="P374" s="199">
        <f t="shared" si="16"/>
        <v>0</v>
      </c>
      <c r="Q374" s="285"/>
    </row>
    <row r="375" spans="1:17" ht="22.5">
      <c r="A375" s="288">
        <v>305</v>
      </c>
      <c r="B375" s="282">
        <v>200</v>
      </c>
      <c r="C375" s="282">
        <v>100</v>
      </c>
      <c r="D375" s="282">
        <v>600</v>
      </c>
      <c r="E375" s="282">
        <v>30</v>
      </c>
      <c r="F375" s="282"/>
      <c r="G375" s="280" t="s">
        <v>998</v>
      </c>
      <c r="H375" s="198">
        <v>0</v>
      </c>
      <c r="I375" s="198">
        <v>0</v>
      </c>
      <c r="J375" s="198">
        <v>0</v>
      </c>
      <c r="K375" s="198">
        <f t="shared" si="17"/>
        <v>0</v>
      </c>
      <c r="L375" s="328"/>
      <c r="M375" s="328"/>
      <c r="N375" s="328"/>
      <c r="O375" s="198">
        <f t="shared" si="15"/>
        <v>0</v>
      </c>
      <c r="P375" s="198">
        <f t="shared" si="16"/>
        <v>0</v>
      </c>
      <c r="Q375" s="285" t="s">
        <v>999</v>
      </c>
    </row>
    <row r="376" spans="1:17" ht="12.75">
      <c r="A376" s="288">
        <v>305</v>
      </c>
      <c r="B376" s="282">
        <v>200</v>
      </c>
      <c r="C376" s="282">
        <v>100</v>
      </c>
      <c r="D376" s="282">
        <v>600</v>
      </c>
      <c r="E376" s="282">
        <v>30</v>
      </c>
      <c r="F376" s="283">
        <v>5</v>
      </c>
      <c r="G376" s="289" t="s">
        <v>1000</v>
      </c>
      <c r="H376" s="200">
        <v>425000</v>
      </c>
      <c r="I376" s="200">
        <v>0</v>
      </c>
      <c r="J376" s="200">
        <v>240882</v>
      </c>
      <c r="K376" s="200">
        <f t="shared" si="17"/>
        <v>0</v>
      </c>
      <c r="L376" s="334"/>
      <c r="M376" s="334"/>
      <c r="N376" s="334"/>
      <c r="O376" s="200">
        <f t="shared" si="15"/>
        <v>-184118</v>
      </c>
      <c r="P376" s="200">
        <f t="shared" si="16"/>
        <v>0</v>
      </c>
      <c r="Q376" s="285"/>
    </row>
    <row r="377" spans="1:17" ht="12.75">
      <c r="A377" s="288">
        <v>305</v>
      </c>
      <c r="B377" s="282">
        <v>200</v>
      </c>
      <c r="C377" s="282">
        <v>100</v>
      </c>
      <c r="D377" s="282">
        <v>600</v>
      </c>
      <c r="E377" s="282">
        <v>30</v>
      </c>
      <c r="F377" s="283">
        <v>10</v>
      </c>
      <c r="G377" s="289" t="s">
        <v>1001</v>
      </c>
      <c r="H377" s="200">
        <v>28000</v>
      </c>
      <c r="I377" s="200">
        <v>0</v>
      </c>
      <c r="J377" s="200">
        <v>20651</v>
      </c>
      <c r="K377" s="200">
        <f t="shared" si="17"/>
        <v>0</v>
      </c>
      <c r="L377" s="334"/>
      <c r="M377" s="334"/>
      <c r="N377" s="334"/>
      <c r="O377" s="200">
        <f t="shared" si="15"/>
        <v>-7349</v>
      </c>
      <c r="P377" s="200">
        <f t="shared" si="16"/>
        <v>0</v>
      </c>
      <c r="Q377" s="285"/>
    </row>
    <row r="378" spans="1:17" ht="12.75">
      <c r="A378" s="288">
        <v>305</v>
      </c>
      <c r="B378" s="282">
        <v>200</v>
      </c>
      <c r="C378" s="282">
        <v>100</v>
      </c>
      <c r="D378" s="282">
        <v>600</v>
      </c>
      <c r="E378" s="282">
        <v>30</v>
      </c>
      <c r="F378" s="303">
        <v>15</v>
      </c>
      <c r="G378" s="304" t="s">
        <v>1002</v>
      </c>
      <c r="H378" s="339">
        <v>200</v>
      </c>
      <c r="I378" s="339">
        <v>0</v>
      </c>
      <c r="J378" s="339">
        <v>0</v>
      </c>
      <c r="K378" s="339">
        <f t="shared" si="17"/>
        <v>0</v>
      </c>
      <c r="L378" s="340"/>
      <c r="M378" s="340"/>
      <c r="N378" s="340"/>
      <c r="O378" s="339">
        <f t="shared" si="15"/>
        <v>-200</v>
      </c>
      <c r="P378" s="339">
        <f t="shared" si="16"/>
        <v>0</v>
      </c>
      <c r="Q378" s="296"/>
    </row>
    <row r="379" spans="1:17" ht="12.75">
      <c r="A379" s="288">
        <v>305</v>
      </c>
      <c r="B379" s="282">
        <v>200</v>
      </c>
      <c r="C379" s="282">
        <v>100</v>
      </c>
      <c r="D379" s="282">
        <v>600</v>
      </c>
      <c r="E379" s="282">
        <v>30</v>
      </c>
      <c r="F379" s="303">
        <v>20</v>
      </c>
      <c r="G379" s="304" t="s">
        <v>1003</v>
      </c>
      <c r="H379" s="339">
        <v>0</v>
      </c>
      <c r="I379" s="339">
        <v>0</v>
      </c>
      <c r="J379" s="339">
        <v>0</v>
      </c>
      <c r="K379" s="339">
        <f t="shared" si="17"/>
        <v>0</v>
      </c>
      <c r="L379" s="340"/>
      <c r="M379" s="340"/>
      <c r="N379" s="340"/>
      <c r="O379" s="339">
        <f t="shared" si="15"/>
        <v>0</v>
      </c>
      <c r="P379" s="339">
        <f t="shared" si="16"/>
        <v>0</v>
      </c>
      <c r="Q379" s="296"/>
    </row>
    <row r="380" spans="1:17" ht="12.75">
      <c r="A380" s="288">
        <v>305</v>
      </c>
      <c r="B380" s="282">
        <v>200</v>
      </c>
      <c r="C380" s="282">
        <v>100</v>
      </c>
      <c r="D380" s="282">
        <v>600</v>
      </c>
      <c r="E380" s="282">
        <v>30</v>
      </c>
      <c r="F380" s="283">
        <v>25</v>
      </c>
      <c r="G380" s="289" t="s">
        <v>1004</v>
      </c>
      <c r="H380" s="200">
        <v>0</v>
      </c>
      <c r="I380" s="200">
        <v>0</v>
      </c>
      <c r="J380" s="200">
        <v>0</v>
      </c>
      <c r="K380" s="200">
        <f t="shared" si="17"/>
        <v>0</v>
      </c>
      <c r="L380" s="334"/>
      <c r="M380" s="334"/>
      <c r="N380" s="334"/>
      <c r="O380" s="200">
        <f t="shared" si="15"/>
        <v>0</v>
      </c>
      <c r="P380" s="200">
        <f t="shared" si="16"/>
        <v>0</v>
      </c>
      <c r="Q380" s="285"/>
    </row>
    <row r="381" spans="1:17" ht="12.75">
      <c r="A381" s="288">
        <v>305</v>
      </c>
      <c r="B381" s="282">
        <v>200</v>
      </c>
      <c r="C381" s="282">
        <v>100</v>
      </c>
      <c r="D381" s="282">
        <v>600</v>
      </c>
      <c r="E381" s="282">
        <v>30</v>
      </c>
      <c r="F381" s="283">
        <v>30</v>
      </c>
      <c r="G381" s="289" t="s">
        <v>1005</v>
      </c>
      <c r="H381" s="200">
        <v>7000</v>
      </c>
      <c r="I381" s="200">
        <v>0</v>
      </c>
      <c r="J381" s="200">
        <v>3688</v>
      </c>
      <c r="K381" s="200">
        <f t="shared" si="17"/>
        <v>0</v>
      </c>
      <c r="L381" s="334"/>
      <c r="M381" s="334"/>
      <c r="N381" s="334"/>
      <c r="O381" s="200">
        <f t="shared" si="15"/>
        <v>-3312</v>
      </c>
      <c r="P381" s="200">
        <f t="shared" si="16"/>
        <v>0</v>
      </c>
      <c r="Q381" s="285"/>
    </row>
    <row r="382" spans="1:17" ht="12.75">
      <c r="A382" s="288">
        <v>305</v>
      </c>
      <c r="B382" s="282">
        <v>200</v>
      </c>
      <c r="C382" s="282">
        <v>100</v>
      </c>
      <c r="D382" s="282">
        <v>600</v>
      </c>
      <c r="E382" s="282">
        <v>30</v>
      </c>
      <c r="F382" s="283">
        <v>35</v>
      </c>
      <c r="G382" s="289" t="s">
        <v>1006</v>
      </c>
      <c r="H382" s="200">
        <v>30000</v>
      </c>
      <c r="I382" s="200">
        <v>0</v>
      </c>
      <c r="J382" s="200">
        <v>22126</v>
      </c>
      <c r="K382" s="200">
        <f t="shared" si="17"/>
        <v>0</v>
      </c>
      <c r="L382" s="334"/>
      <c r="M382" s="334"/>
      <c r="N382" s="334"/>
      <c r="O382" s="200">
        <f t="shared" si="15"/>
        <v>-7874</v>
      </c>
      <c r="P382" s="200">
        <f t="shared" si="16"/>
        <v>0</v>
      </c>
      <c r="Q382" s="285"/>
    </row>
    <row r="383" spans="1:17" ht="12.75">
      <c r="A383" s="288">
        <v>305</v>
      </c>
      <c r="B383" s="282">
        <v>200</v>
      </c>
      <c r="C383" s="282">
        <v>100</v>
      </c>
      <c r="D383" s="282">
        <v>600</v>
      </c>
      <c r="E383" s="282">
        <v>30</v>
      </c>
      <c r="F383" s="283">
        <v>40</v>
      </c>
      <c r="G383" s="289" t="s">
        <v>1007</v>
      </c>
      <c r="H383" s="200">
        <v>1500</v>
      </c>
      <c r="I383" s="200">
        <v>0</v>
      </c>
      <c r="J383" s="200">
        <v>1106</v>
      </c>
      <c r="K383" s="200">
        <f t="shared" si="17"/>
        <v>0</v>
      </c>
      <c r="L383" s="334"/>
      <c r="M383" s="334"/>
      <c r="N383" s="334"/>
      <c r="O383" s="200">
        <f t="shared" si="15"/>
        <v>-394</v>
      </c>
      <c r="P383" s="200">
        <f t="shared" si="16"/>
        <v>0</v>
      </c>
      <c r="Q383" s="285"/>
    </row>
    <row r="384" spans="1:17" ht="12.75">
      <c r="A384" s="288">
        <v>305</v>
      </c>
      <c r="B384" s="282">
        <v>200</v>
      </c>
      <c r="C384" s="282">
        <v>100</v>
      </c>
      <c r="D384" s="282">
        <v>600</v>
      </c>
      <c r="E384" s="282">
        <v>30</v>
      </c>
      <c r="F384" s="283">
        <v>45</v>
      </c>
      <c r="G384" s="289" t="s">
        <v>1008</v>
      </c>
      <c r="H384" s="200">
        <v>1014</v>
      </c>
      <c r="I384" s="200">
        <v>0</v>
      </c>
      <c r="J384" s="200">
        <v>738</v>
      </c>
      <c r="K384" s="200">
        <f t="shared" si="17"/>
        <v>0</v>
      </c>
      <c r="L384" s="334"/>
      <c r="M384" s="334"/>
      <c r="N384" s="334"/>
      <c r="O384" s="200">
        <f t="shared" si="15"/>
        <v>-276</v>
      </c>
      <c r="P384" s="200">
        <f t="shared" si="16"/>
        <v>0</v>
      </c>
      <c r="Q384" s="285"/>
    </row>
    <row r="385" spans="1:17" ht="12.75">
      <c r="A385" s="288">
        <v>305</v>
      </c>
      <c r="B385" s="282">
        <v>200</v>
      </c>
      <c r="C385" s="282">
        <v>100</v>
      </c>
      <c r="D385" s="282">
        <v>600</v>
      </c>
      <c r="E385" s="282">
        <v>30</v>
      </c>
      <c r="F385" s="283">
        <v>50</v>
      </c>
      <c r="G385" s="289" t="s">
        <v>1009</v>
      </c>
      <c r="H385" s="200">
        <v>492560</v>
      </c>
      <c r="I385" s="200">
        <v>0</v>
      </c>
      <c r="J385" s="200">
        <v>542288</v>
      </c>
      <c r="K385" s="200">
        <f t="shared" si="17"/>
        <v>0</v>
      </c>
      <c r="L385" s="334"/>
      <c r="M385" s="334"/>
      <c r="N385" s="334"/>
      <c r="O385" s="200">
        <f t="shared" si="15"/>
        <v>49728</v>
      </c>
      <c r="P385" s="200">
        <f t="shared" si="16"/>
        <v>0</v>
      </c>
      <c r="Q385" s="285"/>
    </row>
    <row r="386" spans="1:17" ht="22.5">
      <c r="A386" s="288">
        <v>305</v>
      </c>
      <c r="B386" s="282">
        <v>200</v>
      </c>
      <c r="C386" s="282">
        <v>100</v>
      </c>
      <c r="D386" s="282">
        <v>600</v>
      </c>
      <c r="E386" s="282">
        <v>30</v>
      </c>
      <c r="F386" s="283">
        <v>55</v>
      </c>
      <c r="G386" s="289" t="s">
        <v>1010</v>
      </c>
      <c r="H386" s="200">
        <v>6600</v>
      </c>
      <c r="I386" s="200">
        <v>0</v>
      </c>
      <c r="J386" s="200">
        <v>2950</v>
      </c>
      <c r="K386" s="200">
        <f t="shared" si="17"/>
        <v>0</v>
      </c>
      <c r="L386" s="334"/>
      <c r="M386" s="334"/>
      <c r="N386" s="334"/>
      <c r="O386" s="200">
        <f t="shared" si="15"/>
        <v>-3650</v>
      </c>
      <c r="P386" s="200">
        <f t="shared" si="16"/>
        <v>0</v>
      </c>
      <c r="Q386" s="285"/>
    </row>
    <row r="387" spans="1:17" ht="22.5">
      <c r="A387" s="288">
        <v>305</v>
      </c>
      <c r="B387" s="282">
        <v>200</v>
      </c>
      <c r="C387" s="282">
        <v>100</v>
      </c>
      <c r="D387" s="282">
        <v>600</v>
      </c>
      <c r="E387" s="282">
        <v>30</v>
      </c>
      <c r="F387" s="283">
        <v>60</v>
      </c>
      <c r="G387" s="289" t="s">
        <v>1011</v>
      </c>
      <c r="H387" s="200">
        <v>0</v>
      </c>
      <c r="I387" s="200">
        <v>0</v>
      </c>
      <c r="J387" s="200">
        <v>0</v>
      </c>
      <c r="K387" s="200">
        <f t="shared" si="17"/>
        <v>0</v>
      </c>
      <c r="L387" s="334"/>
      <c r="M387" s="334"/>
      <c r="N387" s="334"/>
      <c r="O387" s="200">
        <f t="shared" si="15"/>
        <v>0</v>
      </c>
      <c r="P387" s="200">
        <f t="shared" si="16"/>
        <v>0</v>
      </c>
      <c r="Q387" s="285"/>
    </row>
    <row r="388" spans="1:17" ht="12.75">
      <c r="A388" s="288">
        <v>305</v>
      </c>
      <c r="B388" s="282">
        <v>200</v>
      </c>
      <c r="C388" s="282">
        <v>100</v>
      </c>
      <c r="D388" s="282">
        <v>600</v>
      </c>
      <c r="E388" s="282">
        <v>30</v>
      </c>
      <c r="F388" s="283">
        <v>65</v>
      </c>
      <c r="G388" s="289" t="s">
        <v>1012</v>
      </c>
      <c r="H388" s="200">
        <v>21174</v>
      </c>
      <c r="I388" s="200">
        <v>0</v>
      </c>
      <c r="J388" s="200">
        <v>45459</v>
      </c>
      <c r="K388" s="200">
        <f t="shared" si="17"/>
        <v>0</v>
      </c>
      <c r="L388" s="334"/>
      <c r="M388" s="334"/>
      <c r="N388" s="334"/>
      <c r="O388" s="200">
        <f t="shared" si="15"/>
        <v>24285</v>
      </c>
      <c r="P388" s="200">
        <f t="shared" si="16"/>
        <v>0</v>
      </c>
      <c r="Q388" s="285"/>
    </row>
    <row r="389" spans="1:17" ht="22.5">
      <c r="A389" s="288">
        <v>305</v>
      </c>
      <c r="B389" s="282">
        <v>200</v>
      </c>
      <c r="C389" s="282">
        <v>100</v>
      </c>
      <c r="D389" s="282">
        <v>600</v>
      </c>
      <c r="E389" s="282">
        <v>30</v>
      </c>
      <c r="F389" s="283">
        <v>80</v>
      </c>
      <c r="G389" s="289" t="s">
        <v>1013</v>
      </c>
      <c r="H389" s="199">
        <v>0</v>
      </c>
      <c r="I389" s="199">
        <v>0</v>
      </c>
      <c r="J389" s="199">
        <v>0</v>
      </c>
      <c r="K389" s="199">
        <f t="shared" si="17"/>
        <v>0</v>
      </c>
      <c r="L389" s="331"/>
      <c r="M389" s="331"/>
      <c r="N389" s="331"/>
      <c r="O389" s="199">
        <f t="shared" si="15"/>
        <v>0</v>
      </c>
      <c r="P389" s="199">
        <f t="shared" si="16"/>
        <v>0</v>
      </c>
      <c r="Q389" s="285"/>
    </row>
    <row r="390" spans="1:17" ht="22.5">
      <c r="A390" s="288">
        <v>305</v>
      </c>
      <c r="B390" s="282">
        <v>200</v>
      </c>
      <c r="C390" s="282">
        <v>100</v>
      </c>
      <c r="D390" s="282">
        <v>600</v>
      </c>
      <c r="E390" s="282">
        <v>30</v>
      </c>
      <c r="F390" s="283">
        <v>90</v>
      </c>
      <c r="G390" s="289" t="s">
        <v>998</v>
      </c>
      <c r="H390" s="200">
        <v>1575847</v>
      </c>
      <c r="I390" s="200">
        <v>102221</v>
      </c>
      <c r="J390" s="200">
        <v>1420405</v>
      </c>
      <c r="K390" s="200">
        <f t="shared" si="17"/>
        <v>25555</v>
      </c>
      <c r="L390" s="334"/>
      <c r="M390" s="334"/>
      <c r="N390" s="334">
        <v>25555</v>
      </c>
      <c r="O390" s="200">
        <f t="shared" ref="O390:O453" si="18">+J390-H390</f>
        <v>-155442</v>
      </c>
      <c r="P390" s="200">
        <f t="shared" ref="P390:P453" si="19">+K390-I390</f>
        <v>-76666</v>
      </c>
      <c r="Q390" s="285"/>
    </row>
    <row r="391" spans="1:17" ht="33.75">
      <c r="A391" s="288">
        <v>305</v>
      </c>
      <c r="B391" s="282">
        <v>200</v>
      </c>
      <c r="C391" s="282">
        <v>200</v>
      </c>
      <c r="D391" s="282"/>
      <c r="E391" s="282"/>
      <c r="F391" s="282"/>
      <c r="G391" s="280" t="s">
        <v>1014</v>
      </c>
      <c r="H391" s="198">
        <v>0</v>
      </c>
      <c r="I391" s="198">
        <v>0</v>
      </c>
      <c r="J391" s="198">
        <v>0</v>
      </c>
      <c r="K391" s="198">
        <f t="shared" ref="K391:K454" si="20">SUM(L391:N391)</f>
        <v>0</v>
      </c>
      <c r="L391" s="328"/>
      <c r="M391" s="328"/>
      <c r="N391" s="328"/>
      <c r="O391" s="198">
        <f t="shared" si="18"/>
        <v>0</v>
      </c>
      <c r="P391" s="198">
        <f t="shared" si="19"/>
        <v>0</v>
      </c>
      <c r="Q391" s="287" t="s">
        <v>1015</v>
      </c>
    </row>
    <row r="392" spans="1:17" ht="33.75">
      <c r="A392" s="288">
        <v>305</v>
      </c>
      <c r="B392" s="282">
        <v>200</v>
      </c>
      <c r="C392" s="282">
        <v>200</v>
      </c>
      <c r="D392" s="282">
        <v>100</v>
      </c>
      <c r="E392" s="283"/>
      <c r="F392" s="283"/>
      <c r="G392" s="284" t="s">
        <v>1016</v>
      </c>
      <c r="H392" s="199">
        <v>0</v>
      </c>
      <c r="I392" s="199">
        <v>0</v>
      </c>
      <c r="J392" s="199">
        <v>0</v>
      </c>
      <c r="K392" s="199">
        <f t="shared" si="20"/>
        <v>0</v>
      </c>
      <c r="L392" s="331"/>
      <c r="M392" s="331"/>
      <c r="N392" s="331"/>
      <c r="O392" s="199">
        <f t="shared" si="18"/>
        <v>0</v>
      </c>
      <c r="P392" s="199">
        <f t="shared" si="19"/>
        <v>0</v>
      </c>
      <c r="Q392" s="287" t="s">
        <v>1017</v>
      </c>
    </row>
    <row r="393" spans="1:17" ht="33.75">
      <c r="A393" s="288">
        <v>305</v>
      </c>
      <c r="B393" s="282">
        <v>200</v>
      </c>
      <c r="C393" s="282">
        <v>200</v>
      </c>
      <c r="D393" s="283">
        <v>200</v>
      </c>
      <c r="E393" s="283"/>
      <c r="F393" s="283"/>
      <c r="G393" s="289" t="s">
        <v>1018</v>
      </c>
      <c r="H393" s="199">
        <v>0</v>
      </c>
      <c r="I393" s="199">
        <v>0</v>
      </c>
      <c r="J393" s="199">
        <v>0</v>
      </c>
      <c r="K393" s="199">
        <f t="shared" si="20"/>
        <v>0</v>
      </c>
      <c r="L393" s="331"/>
      <c r="M393" s="331"/>
      <c r="N393" s="331"/>
      <c r="O393" s="199">
        <f t="shared" si="18"/>
        <v>0</v>
      </c>
      <c r="P393" s="199">
        <f t="shared" si="19"/>
        <v>0</v>
      </c>
      <c r="Q393" s="285" t="s">
        <v>1019</v>
      </c>
    </row>
    <row r="394" spans="1:17" ht="33.75">
      <c r="A394" s="288">
        <v>305</v>
      </c>
      <c r="B394" s="282">
        <v>200</v>
      </c>
      <c r="C394" s="282">
        <v>200</v>
      </c>
      <c r="D394" s="282">
        <v>300</v>
      </c>
      <c r="E394" s="282"/>
      <c r="F394" s="282"/>
      <c r="G394" s="280" t="s">
        <v>1020</v>
      </c>
      <c r="H394" s="198">
        <v>0</v>
      </c>
      <c r="I394" s="198">
        <v>0</v>
      </c>
      <c r="J394" s="198">
        <v>0</v>
      </c>
      <c r="K394" s="198">
        <f t="shared" si="20"/>
        <v>0</v>
      </c>
      <c r="L394" s="328"/>
      <c r="M394" s="328"/>
      <c r="N394" s="328"/>
      <c r="O394" s="198">
        <f t="shared" si="18"/>
        <v>0</v>
      </c>
      <c r="P394" s="198">
        <f t="shared" si="19"/>
        <v>0</v>
      </c>
      <c r="Q394" s="285" t="s">
        <v>1021</v>
      </c>
    </row>
    <row r="395" spans="1:17" ht="22.5">
      <c r="A395" s="288">
        <v>305</v>
      </c>
      <c r="B395" s="282">
        <v>200</v>
      </c>
      <c r="C395" s="282">
        <v>200</v>
      </c>
      <c r="D395" s="282">
        <v>300</v>
      </c>
      <c r="E395" s="282">
        <v>10</v>
      </c>
      <c r="F395" s="282"/>
      <c r="G395" s="280" t="s">
        <v>1022</v>
      </c>
      <c r="H395" s="198">
        <v>0</v>
      </c>
      <c r="I395" s="198">
        <v>0</v>
      </c>
      <c r="J395" s="198">
        <v>0</v>
      </c>
      <c r="K395" s="198">
        <f t="shared" si="20"/>
        <v>0</v>
      </c>
      <c r="L395" s="328"/>
      <c r="M395" s="328"/>
      <c r="N395" s="328"/>
      <c r="O395" s="198">
        <f t="shared" si="18"/>
        <v>0</v>
      </c>
      <c r="P395" s="198">
        <f t="shared" si="19"/>
        <v>0</v>
      </c>
      <c r="Q395" s="285" t="s">
        <v>1023</v>
      </c>
    </row>
    <row r="396" spans="1:17" ht="12.75">
      <c r="A396" s="288">
        <v>305</v>
      </c>
      <c r="B396" s="282">
        <v>200</v>
      </c>
      <c r="C396" s="282">
        <v>200</v>
      </c>
      <c r="D396" s="282">
        <v>300</v>
      </c>
      <c r="E396" s="282">
        <v>10</v>
      </c>
      <c r="F396" s="283">
        <v>5</v>
      </c>
      <c r="G396" s="289" t="s">
        <v>1024</v>
      </c>
      <c r="H396" s="200">
        <v>7070</v>
      </c>
      <c r="I396" s="200">
        <v>0</v>
      </c>
      <c r="J396" s="200">
        <v>5163</v>
      </c>
      <c r="K396" s="200">
        <f t="shared" si="20"/>
        <v>0</v>
      </c>
      <c r="L396" s="334"/>
      <c r="M396" s="334"/>
      <c r="N396" s="334"/>
      <c r="O396" s="200">
        <f t="shared" si="18"/>
        <v>-1907</v>
      </c>
      <c r="P396" s="200">
        <f t="shared" si="19"/>
        <v>0</v>
      </c>
      <c r="Q396" s="285"/>
    </row>
    <row r="397" spans="1:17" ht="22.5">
      <c r="A397" s="288">
        <v>305</v>
      </c>
      <c r="B397" s="282">
        <v>200</v>
      </c>
      <c r="C397" s="282">
        <v>200</v>
      </c>
      <c r="D397" s="282">
        <v>300</v>
      </c>
      <c r="E397" s="282">
        <v>10</v>
      </c>
      <c r="F397" s="283">
        <v>10</v>
      </c>
      <c r="G397" s="289" t="s">
        <v>1025</v>
      </c>
      <c r="H397" s="200">
        <v>0</v>
      </c>
      <c r="I397" s="200">
        <v>0</v>
      </c>
      <c r="J397" s="200">
        <v>0</v>
      </c>
      <c r="K397" s="200">
        <f t="shared" si="20"/>
        <v>0</v>
      </c>
      <c r="L397" s="334"/>
      <c r="M397" s="334"/>
      <c r="N397" s="334"/>
      <c r="O397" s="200">
        <f t="shared" si="18"/>
        <v>0</v>
      </c>
      <c r="P397" s="200">
        <f t="shared" si="19"/>
        <v>0</v>
      </c>
      <c r="Q397" s="285"/>
    </row>
    <row r="398" spans="1:17" ht="12.75">
      <c r="A398" s="288">
        <v>305</v>
      </c>
      <c r="B398" s="282">
        <v>200</v>
      </c>
      <c r="C398" s="282">
        <v>200</v>
      </c>
      <c r="D398" s="282">
        <v>300</v>
      </c>
      <c r="E398" s="282">
        <v>10</v>
      </c>
      <c r="F398" s="283">
        <v>15</v>
      </c>
      <c r="G398" s="289" t="s">
        <v>1026</v>
      </c>
      <c r="H398" s="200">
        <v>0</v>
      </c>
      <c r="I398" s="200">
        <v>0</v>
      </c>
      <c r="J398" s="200">
        <v>3688</v>
      </c>
      <c r="K398" s="200">
        <f t="shared" si="20"/>
        <v>0</v>
      </c>
      <c r="L398" s="334"/>
      <c r="M398" s="334"/>
      <c r="N398" s="334"/>
      <c r="O398" s="200">
        <f t="shared" si="18"/>
        <v>3688</v>
      </c>
      <c r="P398" s="200">
        <f t="shared" si="19"/>
        <v>0</v>
      </c>
      <c r="Q398" s="285"/>
    </row>
    <row r="399" spans="1:17" ht="12.75">
      <c r="A399" s="288">
        <v>305</v>
      </c>
      <c r="B399" s="282">
        <v>200</v>
      </c>
      <c r="C399" s="282">
        <v>200</v>
      </c>
      <c r="D399" s="282">
        <v>300</v>
      </c>
      <c r="E399" s="282">
        <v>10</v>
      </c>
      <c r="F399" s="283">
        <v>20</v>
      </c>
      <c r="G399" s="289" t="s">
        <v>1027</v>
      </c>
      <c r="H399" s="200">
        <v>0</v>
      </c>
      <c r="I399" s="200">
        <v>0</v>
      </c>
      <c r="J399" s="200">
        <v>0</v>
      </c>
      <c r="K399" s="200">
        <f t="shared" si="20"/>
        <v>0</v>
      </c>
      <c r="L399" s="334"/>
      <c r="M399" s="334"/>
      <c r="N399" s="334"/>
      <c r="O399" s="200">
        <f t="shared" si="18"/>
        <v>0</v>
      </c>
      <c r="P399" s="200">
        <f t="shared" si="19"/>
        <v>0</v>
      </c>
      <c r="Q399" s="285"/>
    </row>
    <row r="400" spans="1:17" ht="22.5">
      <c r="A400" s="288">
        <v>305</v>
      </c>
      <c r="B400" s="282">
        <v>200</v>
      </c>
      <c r="C400" s="282">
        <v>200</v>
      </c>
      <c r="D400" s="282">
        <v>300</v>
      </c>
      <c r="E400" s="282">
        <v>10</v>
      </c>
      <c r="F400" s="283">
        <v>90</v>
      </c>
      <c r="G400" s="289" t="s">
        <v>1028</v>
      </c>
      <c r="H400" s="200">
        <v>0</v>
      </c>
      <c r="I400" s="200">
        <v>0</v>
      </c>
      <c r="J400" s="200">
        <v>0</v>
      </c>
      <c r="K400" s="200">
        <f t="shared" si="20"/>
        <v>0</v>
      </c>
      <c r="L400" s="334"/>
      <c r="M400" s="334"/>
      <c r="N400" s="334"/>
      <c r="O400" s="200">
        <f t="shared" si="18"/>
        <v>0</v>
      </c>
      <c r="P400" s="200">
        <f t="shared" si="19"/>
        <v>0</v>
      </c>
      <c r="Q400" s="285"/>
    </row>
    <row r="401" spans="1:17" ht="33.75">
      <c r="A401" s="288">
        <v>305</v>
      </c>
      <c r="B401" s="282">
        <v>200</v>
      </c>
      <c r="C401" s="282">
        <v>200</v>
      </c>
      <c r="D401" s="282">
        <v>300</v>
      </c>
      <c r="E401" s="283">
        <v>20</v>
      </c>
      <c r="F401" s="283"/>
      <c r="G401" s="289" t="s">
        <v>1029</v>
      </c>
      <c r="H401" s="199">
        <v>0</v>
      </c>
      <c r="I401" s="199">
        <v>0</v>
      </c>
      <c r="J401" s="199">
        <v>0</v>
      </c>
      <c r="K401" s="199">
        <f t="shared" si="20"/>
        <v>0</v>
      </c>
      <c r="L401" s="331"/>
      <c r="M401" s="331"/>
      <c r="N401" s="331"/>
      <c r="O401" s="199">
        <f t="shared" si="18"/>
        <v>0</v>
      </c>
      <c r="P401" s="199">
        <f t="shared" si="19"/>
        <v>0</v>
      </c>
      <c r="Q401" s="285" t="s">
        <v>1030</v>
      </c>
    </row>
    <row r="402" spans="1:17" ht="33.75">
      <c r="A402" s="288">
        <v>305</v>
      </c>
      <c r="B402" s="282">
        <v>200</v>
      </c>
      <c r="C402" s="282">
        <v>200</v>
      </c>
      <c r="D402" s="282">
        <v>300</v>
      </c>
      <c r="E402" s="283">
        <v>30</v>
      </c>
      <c r="F402" s="283"/>
      <c r="G402" s="289" t="s">
        <v>1031</v>
      </c>
      <c r="H402" s="199">
        <v>0</v>
      </c>
      <c r="I402" s="199">
        <v>0</v>
      </c>
      <c r="J402" s="199">
        <v>0</v>
      </c>
      <c r="K402" s="199">
        <f t="shared" si="20"/>
        <v>0</v>
      </c>
      <c r="L402" s="331"/>
      <c r="M402" s="331"/>
      <c r="N402" s="331"/>
      <c r="O402" s="199">
        <f t="shared" si="18"/>
        <v>0</v>
      </c>
      <c r="P402" s="199">
        <f t="shared" si="19"/>
        <v>0</v>
      </c>
      <c r="Q402" s="285" t="s">
        <v>1032</v>
      </c>
    </row>
    <row r="403" spans="1:17" s="300" customFormat="1" ht="22.5">
      <c r="A403" s="288">
        <v>305</v>
      </c>
      <c r="B403" s="282">
        <v>200</v>
      </c>
      <c r="C403" s="282">
        <v>200</v>
      </c>
      <c r="D403" s="282">
        <v>300</v>
      </c>
      <c r="E403" s="283">
        <v>40</v>
      </c>
      <c r="F403" s="283"/>
      <c r="G403" s="289" t="s">
        <v>1033</v>
      </c>
      <c r="H403" s="199">
        <v>391664</v>
      </c>
      <c r="I403" s="199">
        <v>0</v>
      </c>
      <c r="J403" s="199">
        <v>433239</v>
      </c>
      <c r="K403" s="199">
        <f t="shared" si="20"/>
        <v>0</v>
      </c>
      <c r="L403" s="331"/>
      <c r="M403" s="331"/>
      <c r="N403" s="331"/>
      <c r="O403" s="199">
        <f t="shared" si="18"/>
        <v>41575</v>
      </c>
      <c r="P403" s="199">
        <f t="shared" si="19"/>
        <v>0</v>
      </c>
      <c r="Q403" s="285" t="s">
        <v>1034</v>
      </c>
    </row>
    <row r="404" spans="1:17" ht="33.75">
      <c r="A404" s="288">
        <v>305</v>
      </c>
      <c r="B404" s="282">
        <v>200</v>
      </c>
      <c r="C404" s="282">
        <v>200</v>
      </c>
      <c r="D404" s="282">
        <v>300</v>
      </c>
      <c r="E404" s="282">
        <v>50</v>
      </c>
      <c r="F404" s="282"/>
      <c r="G404" s="280" t="s">
        <v>1035</v>
      </c>
      <c r="H404" s="198">
        <v>0</v>
      </c>
      <c r="I404" s="198">
        <v>0</v>
      </c>
      <c r="J404" s="198">
        <v>0</v>
      </c>
      <c r="K404" s="198">
        <f t="shared" si="20"/>
        <v>0</v>
      </c>
      <c r="L404" s="328"/>
      <c r="M404" s="328"/>
      <c r="N404" s="328"/>
      <c r="O404" s="198">
        <f t="shared" si="18"/>
        <v>0</v>
      </c>
      <c r="P404" s="198">
        <f t="shared" si="19"/>
        <v>0</v>
      </c>
      <c r="Q404" s="285" t="s">
        <v>1036</v>
      </c>
    </row>
    <row r="405" spans="1:17" ht="33.75">
      <c r="A405" s="288">
        <v>305</v>
      </c>
      <c r="B405" s="282">
        <v>200</v>
      </c>
      <c r="C405" s="282">
        <v>200</v>
      </c>
      <c r="D405" s="282">
        <v>300</v>
      </c>
      <c r="E405" s="282">
        <v>50</v>
      </c>
      <c r="F405" s="283">
        <v>10</v>
      </c>
      <c r="G405" s="289" t="s">
        <v>1037</v>
      </c>
      <c r="H405" s="200">
        <v>0</v>
      </c>
      <c r="I405" s="200">
        <v>0</v>
      </c>
      <c r="J405" s="200">
        <v>0</v>
      </c>
      <c r="K405" s="200">
        <f t="shared" si="20"/>
        <v>0</v>
      </c>
      <c r="L405" s="334"/>
      <c r="M405" s="334"/>
      <c r="N405" s="334"/>
      <c r="O405" s="200">
        <f t="shared" si="18"/>
        <v>0</v>
      </c>
      <c r="P405" s="200">
        <f t="shared" si="19"/>
        <v>0</v>
      </c>
      <c r="Q405" s="285"/>
    </row>
    <row r="406" spans="1:17" ht="33.75">
      <c r="A406" s="288">
        <v>305</v>
      </c>
      <c r="B406" s="282">
        <v>200</v>
      </c>
      <c r="C406" s="282">
        <v>200</v>
      </c>
      <c r="D406" s="282">
        <v>300</v>
      </c>
      <c r="E406" s="282">
        <v>50</v>
      </c>
      <c r="F406" s="283">
        <v>20</v>
      </c>
      <c r="G406" s="289" t="s">
        <v>1038</v>
      </c>
      <c r="H406" s="200">
        <v>43432</v>
      </c>
      <c r="I406" s="200">
        <v>0</v>
      </c>
      <c r="J406" s="200">
        <v>32033</v>
      </c>
      <c r="K406" s="200">
        <f t="shared" si="20"/>
        <v>0</v>
      </c>
      <c r="L406" s="334"/>
      <c r="M406" s="334"/>
      <c r="N406" s="334"/>
      <c r="O406" s="200">
        <f t="shared" si="18"/>
        <v>-11399</v>
      </c>
      <c r="P406" s="200">
        <f t="shared" si="19"/>
        <v>0</v>
      </c>
      <c r="Q406" s="285"/>
    </row>
    <row r="407" spans="1:17" ht="22.5">
      <c r="A407" s="288">
        <v>305</v>
      </c>
      <c r="B407" s="282">
        <v>200</v>
      </c>
      <c r="C407" s="282">
        <v>200</v>
      </c>
      <c r="D407" s="282">
        <v>300</v>
      </c>
      <c r="E407" s="282">
        <v>50</v>
      </c>
      <c r="F407" s="283">
        <v>30</v>
      </c>
      <c r="G407" s="289" t="s">
        <v>1039</v>
      </c>
      <c r="H407" s="200">
        <v>0</v>
      </c>
      <c r="I407" s="200">
        <v>0</v>
      </c>
      <c r="J407" s="200">
        <v>0</v>
      </c>
      <c r="K407" s="200">
        <f t="shared" si="20"/>
        <v>0</v>
      </c>
      <c r="L407" s="334"/>
      <c r="M407" s="334"/>
      <c r="N407" s="334"/>
      <c r="O407" s="200">
        <f t="shared" si="18"/>
        <v>0</v>
      </c>
      <c r="P407" s="200">
        <f t="shared" si="19"/>
        <v>0</v>
      </c>
      <c r="Q407" s="285"/>
    </row>
    <row r="408" spans="1:17" ht="22.5">
      <c r="A408" s="288">
        <v>305</v>
      </c>
      <c r="B408" s="282">
        <v>200</v>
      </c>
      <c r="C408" s="282">
        <v>200</v>
      </c>
      <c r="D408" s="282">
        <v>300</v>
      </c>
      <c r="E408" s="282">
        <v>50</v>
      </c>
      <c r="F408" s="283">
        <v>40</v>
      </c>
      <c r="G408" s="289" t="s">
        <v>1040</v>
      </c>
      <c r="H408" s="200">
        <v>650</v>
      </c>
      <c r="I408" s="200">
        <v>0</v>
      </c>
      <c r="J408" s="200">
        <v>738</v>
      </c>
      <c r="K408" s="200">
        <f t="shared" si="20"/>
        <v>0</v>
      </c>
      <c r="L408" s="334"/>
      <c r="M408" s="334"/>
      <c r="N408" s="334"/>
      <c r="O408" s="200">
        <f t="shared" si="18"/>
        <v>88</v>
      </c>
      <c r="P408" s="200">
        <f t="shared" si="19"/>
        <v>0</v>
      </c>
      <c r="Q408" s="285"/>
    </row>
    <row r="409" spans="1:17" ht="33.75">
      <c r="A409" s="288">
        <v>305</v>
      </c>
      <c r="B409" s="282">
        <v>200</v>
      </c>
      <c r="C409" s="282">
        <v>200</v>
      </c>
      <c r="D409" s="282">
        <v>300</v>
      </c>
      <c r="E409" s="282">
        <v>50</v>
      </c>
      <c r="F409" s="283">
        <v>90</v>
      </c>
      <c r="G409" s="289" t="s">
        <v>1035</v>
      </c>
      <c r="H409" s="200">
        <v>0</v>
      </c>
      <c r="I409" s="200">
        <v>0</v>
      </c>
      <c r="J409" s="200">
        <v>0</v>
      </c>
      <c r="K409" s="200">
        <f t="shared" si="20"/>
        <v>0</v>
      </c>
      <c r="L409" s="334"/>
      <c r="M409" s="334"/>
      <c r="N409" s="334"/>
      <c r="O409" s="200">
        <f t="shared" si="18"/>
        <v>0</v>
      </c>
      <c r="P409" s="200">
        <f t="shared" si="19"/>
        <v>0</v>
      </c>
      <c r="Q409" s="285"/>
    </row>
    <row r="410" spans="1:17" ht="90">
      <c r="A410" s="288">
        <v>305</v>
      </c>
      <c r="B410" s="282">
        <v>200</v>
      </c>
      <c r="C410" s="282">
        <v>200</v>
      </c>
      <c r="D410" s="282">
        <v>300</v>
      </c>
      <c r="E410" s="282">
        <v>60</v>
      </c>
      <c r="F410" s="283"/>
      <c r="G410" s="289" t="s">
        <v>1041</v>
      </c>
      <c r="H410" s="200">
        <v>0</v>
      </c>
      <c r="I410" s="200">
        <v>0</v>
      </c>
      <c r="J410" s="200">
        <v>0</v>
      </c>
      <c r="K410" s="200">
        <f t="shared" si="20"/>
        <v>0</v>
      </c>
      <c r="L410" s="334"/>
      <c r="M410" s="334"/>
      <c r="N410" s="334"/>
      <c r="O410" s="200">
        <f t="shared" si="18"/>
        <v>0</v>
      </c>
      <c r="P410" s="200">
        <f t="shared" si="19"/>
        <v>0</v>
      </c>
      <c r="Q410" s="285" t="s">
        <v>1042</v>
      </c>
    </row>
    <row r="411" spans="1:17" ht="33.75">
      <c r="A411" s="288">
        <v>305</v>
      </c>
      <c r="B411" s="282">
        <v>200</v>
      </c>
      <c r="C411" s="282">
        <v>200</v>
      </c>
      <c r="D411" s="282">
        <v>400</v>
      </c>
      <c r="E411" s="282"/>
      <c r="F411" s="282"/>
      <c r="G411" s="280" t="s">
        <v>1043</v>
      </c>
      <c r="H411" s="198">
        <v>0</v>
      </c>
      <c r="I411" s="198">
        <v>0</v>
      </c>
      <c r="J411" s="198">
        <v>0</v>
      </c>
      <c r="K411" s="198">
        <f t="shared" si="20"/>
        <v>0</v>
      </c>
      <c r="L411" s="328"/>
      <c r="M411" s="328"/>
      <c r="N411" s="328"/>
      <c r="O411" s="198">
        <f t="shared" si="18"/>
        <v>0</v>
      </c>
      <c r="P411" s="198">
        <f t="shared" si="19"/>
        <v>0</v>
      </c>
      <c r="Q411" s="287" t="s">
        <v>1044</v>
      </c>
    </row>
    <row r="412" spans="1:17" ht="56.25">
      <c r="A412" s="288">
        <v>305</v>
      </c>
      <c r="B412" s="282">
        <v>200</v>
      </c>
      <c r="C412" s="282">
        <v>200</v>
      </c>
      <c r="D412" s="282">
        <v>400</v>
      </c>
      <c r="E412" s="283">
        <v>10</v>
      </c>
      <c r="F412" s="283"/>
      <c r="G412" s="284" t="s">
        <v>1045</v>
      </c>
      <c r="H412" s="199">
        <v>0</v>
      </c>
      <c r="I412" s="199">
        <v>0</v>
      </c>
      <c r="J412" s="199">
        <v>0</v>
      </c>
      <c r="K412" s="199">
        <f t="shared" si="20"/>
        <v>0</v>
      </c>
      <c r="L412" s="331"/>
      <c r="M412" s="331"/>
      <c r="N412" s="331"/>
      <c r="O412" s="199">
        <f t="shared" si="18"/>
        <v>0</v>
      </c>
      <c r="P412" s="199">
        <f t="shared" si="19"/>
        <v>0</v>
      </c>
      <c r="Q412" s="287" t="s">
        <v>1046</v>
      </c>
    </row>
    <row r="413" spans="1:17" ht="56.25">
      <c r="A413" s="288">
        <v>305</v>
      </c>
      <c r="B413" s="282">
        <v>200</v>
      </c>
      <c r="C413" s="282">
        <v>200</v>
      </c>
      <c r="D413" s="282">
        <v>400</v>
      </c>
      <c r="E413" s="283">
        <v>20</v>
      </c>
      <c r="F413" s="283"/>
      <c r="G413" s="289" t="s">
        <v>1047</v>
      </c>
      <c r="H413" s="199">
        <v>30000</v>
      </c>
      <c r="I413" s="199">
        <v>0</v>
      </c>
      <c r="J413" s="199">
        <v>22126</v>
      </c>
      <c r="K413" s="199">
        <f t="shared" si="20"/>
        <v>0</v>
      </c>
      <c r="L413" s="331"/>
      <c r="M413" s="331"/>
      <c r="N413" s="331"/>
      <c r="O413" s="199">
        <f t="shared" si="18"/>
        <v>-7874</v>
      </c>
      <c r="P413" s="199">
        <f t="shared" si="19"/>
        <v>0</v>
      </c>
      <c r="Q413" s="285" t="s">
        <v>1048</v>
      </c>
    </row>
    <row r="414" spans="1:17" ht="45">
      <c r="A414" s="288">
        <v>305</v>
      </c>
      <c r="B414" s="282">
        <v>200</v>
      </c>
      <c r="C414" s="282">
        <v>200</v>
      </c>
      <c r="D414" s="282">
        <v>400</v>
      </c>
      <c r="E414" s="283">
        <v>30</v>
      </c>
      <c r="F414" s="283"/>
      <c r="G414" s="289" t="s">
        <v>1049</v>
      </c>
      <c r="H414" s="199">
        <v>0</v>
      </c>
      <c r="I414" s="199">
        <v>0</v>
      </c>
      <c r="J414" s="199">
        <v>0</v>
      </c>
      <c r="K414" s="199">
        <f t="shared" si="20"/>
        <v>0</v>
      </c>
      <c r="L414" s="331"/>
      <c r="M414" s="331"/>
      <c r="N414" s="331"/>
      <c r="O414" s="199">
        <f t="shared" si="18"/>
        <v>0</v>
      </c>
      <c r="P414" s="199">
        <f t="shared" si="19"/>
        <v>0</v>
      </c>
      <c r="Q414" s="285" t="s">
        <v>1050</v>
      </c>
    </row>
    <row r="415" spans="1:17" ht="22.5">
      <c r="A415" s="288">
        <v>305</v>
      </c>
      <c r="B415" s="282">
        <v>200</v>
      </c>
      <c r="C415" s="282">
        <v>300</v>
      </c>
      <c r="D415" s="282"/>
      <c r="E415" s="282"/>
      <c r="F415" s="282"/>
      <c r="G415" s="280" t="s">
        <v>1051</v>
      </c>
      <c r="H415" s="198">
        <v>0</v>
      </c>
      <c r="I415" s="198">
        <v>0</v>
      </c>
      <c r="J415" s="198">
        <v>0</v>
      </c>
      <c r="K415" s="198">
        <f t="shared" si="20"/>
        <v>0</v>
      </c>
      <c r="L415" s="328"/>
      <c r="M415" s="328"/>
      <c r="N415" s="328"/>
      <c r="O415" s="198">
        <f t="shared" si="18"/>
        <v>0</v>
      </c>
      <c r="P415" s="198">
        <f t="shared" si="19"/>
        <v>0</v>
      </c>
      <c r="Q415" s="285" t="s">
        <v>1052</v>
      </c>
    </row>
    <row r="416" spans="1:17" ht="22.5">
      <c r="A416" s="288">
        <v>305</v>
      </c>
      <c r="B416" s="282">
        <v>200</v>
      </c>
      <c r="C416" s="282">
        <v>300</v>
      </c>
      <c r="D416" s="283">
        <v>100</v>
      </c>
      <c r="E416" s="283"/>
      <c r="F416" s="283"/>
      <c r="G416" s="289" t="s">
        <v>1053</v>
      </c>
      <c r="H416" s="199">
        <v>19000</v>
      </c>
      <c r="I416" s="199">
        <v>0</v>
      </c>
      <c r="J416" s="199">
        <v>14013</v>
      </c>
      <c r="K416" s="199">
        <f t="shared" si="20"/>
        <v>0</v>
      </c>
      <c r="L416" s="331"/>
      <c r="M416" s="331"/>
      <c r="N416" s="331"/>
      <c r="O416" s="199">
        <f t="shared" si="18"/>
        <v>-4987</v>
      </c>
      <c r="P416" s="199">
        <f t="shared" si="19"/>
        <v>0</v>
      </c>
      <c r="Q416" s="285" t="s">
        <v>1054</v>
      </c>
    </row>
    <row r="417" spans="1:17" ht="22.5">
      <c r="A417" s="288">
        <v>305</v>
      </c>
      <c r="B417" s="282">
        <v>200</v>
      </c>
      <c r="C417" s="282">
        <v>300</v>
      </c>
      <c r="D417" s="283">
        <v>200</v>
      </c>
      <c r="E417" s="283"/>
      <c r="F417" s="283"/>
      <c r="G417" s="289" t="s">
        <v>1055</v>
      </c>
      <c r="H417" s="199">
        <v>24000</v>
      </c>
      <c r="I417" s="199">
        <v>0</v>
      </c>
      <c r="J417" s="199">
        <v>26701</v>
      </c>
      <c r="K417" s="199">
        <f t="shared" si="20"/>
        <v>0</v>
      </c>
      <c r="L417" s="331"/>
      <c r="M417" s="331"/>
      <c r="N417" s="331"/>
      <c r="O417" s="199">
        <f t="shared" si="18"/>
        <v>2701</v>
      </c>
      <c r="P417" s="199">
        <f t="shared" si="19"/>
        <v>0</v>
      </c>
      <c r="Q417" s="285" t="s">
        <v>1056</v>
      </c>
    </row>
    <row r="418" spans="1:17" s="300" customFormat="1" ht="33.75">
      <c r="A418" s="274">
        <v>310</v>
      </c>
      <c r="B418" s="275">
        <v>0</v>
      </c>
      <c r="C418" s="275">
        <v>0</v>
      </c>
      <c r="D418" s="275">
        <v>0</v>
      </c>
      <c r="E418" s="275">
        <v>0</v>
      </c>
      <c r="F418" s="275">
        <v>0</v>
      </c>
      <c r="G418" s="276" t="s">
        <v>1057</v>
      </c>
      <c r="H418" s="332">
        <v>0</v>
      </c>
      <c r="I418" s="332">
        <v>0</v>
      </c>
      <c r="J418" s="332">
        <v>0</v>
      </c>
      <c r="K418" s="332">
        <f t="shared" si="20"/>
        <v>0</v>
      </c>
      <c r="L418" s="333"/>
      <c r="M418" s="333"/>
      <c r="N418" s="333"/>
      <c r="O418" s="332">
        <f t="shared" si="18"/>
        <v>0</v>
      </c>
      <c r="P418" s="332">
        <f t="shared" si="19"/>
        <v>0</v>
      </c>
      <c r="Q418" s="307"/>
    </row>
    <row r="419" spans="1:17" ht="33.75">
      <c r="A419" s="288">
        <v>310</v>
      </c>
      <c r="B419" s="283">
        <v>100</v>
      </c>
      <c r="C419" s="283"/>
      <c r="D419" s="283"/>
      <c r="E419" s="283"/>
      <c r="F419" s="283"/>
      <c r="G419" s="289" t="s">
        <v>1058</v>
      </c>
      <c r="H419" s="199">
        <v>60000</v>
      </c>
      <c r="I419" s="199">
        <v>0</v>
      </c>
      <c r="J419" s="199">
        <v>60000</v>
      </c>
      <c r="K419" s="199">
        <f t="shared" si="20"/>
        <v>0</v>
      </c>
      <c r="L419" s="331"/>
      <c r="M419" s="331"/>
      <c r="N419" s="331"/>
      <c r="O419" s="199">
        <f t="shared" si="18"/>
        <v>0</v>
      </c>
      <c r="P419" s="199">
        <f t="shared" si="19"/>
        <v>0</v>
      </c>
      <c r="Q419" s="285" t="s">
        <v>1059</v>
      </c>
    </row>
    <row r="420" spans="1:17" ht="22.5">
      <c r="A420" s="288">
        <v>310</v>
      </c>
      <c r="B420" s="282">
        <v>200</v>
      </c>
      <c r="C420" s="282"/>
      <c r="D420" s="282"/>
      <c r="E420" s="282"/>
      <c r="F420" s="282"/>
      <c r="G420" s="280" t="s">
        <v>1060</v>
      </c>
      <c r="H420" s="198">
        <v>0</v>
      </c>
      <c r="I420" s="198">
        <v>0</v>
      </c>
      <c r="J420" s="198">
        <v>0</v>
      </c>
      <c r="K420" s="198">
        <f t="shared" si="20"/>
        <v>0</v>
      </c>
      <c r="L420" s="328"/>
      <c r="M420" s="328"/>
      <c r="N420" s="328"/>
      <c r="O420" s="198">
        <f t="shared" si="18"/>
        <v>0</v>
      </c>
      <c r="P420" s="198">
        <f t="shared" si="19"/>
        <v>0</v>
      </c>
      <c r="Q420" s="285" t="s">
        <v>1061</v>
      </c>
    </row>
    <row r="421" spans="1:17" ht="22.5">
      <c r="A421" s="288">
        <v>310</v>
      </c>
      <c r="B421" s="282">
        <v>200</v>
      </c>
      <c r="C421" s="283">
        <v>100</v>
      </c>
      <c r="D421" s="283"/>
      <c r="E421" s="283"/>
      <c r="F421" s="283"/>
      <c r="G421" s="289" t="s">
        <v>1062</v>
      </c>
      <c r="H421" s="200">
        <v>40088</v>
      </c>
      <c r="I421" s="200">
        <v>0</v>
      </c>
      <c r="J421" s="200">
        <v>40088</v>
      </c>
      <c r="K421" s="200">
        <f t="shared" si="20"/>
        <v>0</v>
      </c>
      <c r="L421" s="334"/>
      <c r="M421" s="334"/>
      <c r="N421" s="334"/>
      <c r="O421" s="200">
        <f t="shared" si="18"/>
        <v>0</v>
      </c>
      <c r="P421" s="200">
        <f t="shared" si="19"/>
        <v>0</v>
      </c>
      <c r="Q421" s="285"/>
    </row>
    <row r="422" spans="1:17" ht="12.75">
      <c r="A422" s="288">
        <v>310</v>
      </c>
      <c r="B422" s="282">
        <v>200</v>
      </c>
      <c r="C422" s="283">
        <v>200</v>
      </c>
      <c r="D422" s="283"/>
      <c r="E422" s="283"/>
      <c r="F422" s="283"/>
      <c r="G422" s="289" t="s">
        <v>1063</v>
      </c>
      <c r="H422" s="200">
        <v>264656</v>
      </c>
      <c r="I422" s="200">
        <v>92000</v>
      </c>
      <c r="J422" s="200">
        <v>172656</v>
      </c>
      <c r="K422" s="200">
        <f t="shared" si="20"/>
        <v>0</v>
      </c>
      <c r="L422" s="334"/>
      <c r="M422" s="334"/>
      <c r="N422" s="334"/>
      <c r="O422" s="200">
        <f t="shared" si="18"/>
        <v>-92000</v>
      </c>
      <c r="P422" s="200">
        <f t="shared" si="19"/>
        <v>-92000</v>
      </c>
      <c r="Q422" s="285"/>
    </row>
    <row r="423" spans="1:17" ht="33.75">
      <c r="A423" s="288">
        <v>310</v>
      </c>
      <c r="B423" s="282">
        <v>200</v>
      </c>
      <c r="C423" s="283">
        <v>300</v>
      </c>
      <c r="D423" s="283"/>
      <c r="E423" s="283"/>
      <c r="F423" s="283"/>
      <c r="G423" s="289" t="s">
        <v>1064</v>
      </c>
      <c r="H423" s="200">
        <v>0</v>
      </c>
      <c r="I423" s="200">
        <v>0</v>
      </c>
      <c r="J423" s="200">
        <v>0</v>
      </c>
      <c r="K423" s="200">
        <f t="shared" si="20"/>
        <v>0</v>
      </c>
      <c r="L423" s="334"/>
      <c r="M423" s="334"/>
      <c r="N423" s="334">
        <v>0</v>
      </c>
      <c r="O423" s="200">
        <f t="shared" si="18"/>
        <v>0</v>
      </c>
      <c r="P423" s="200">
        <f t="shared" si="19"/>
        <v>0</v>
      </c>
      <c r="Q423" s="285"/>
    </row>
    <row r="424" spans="1:17" ht="45">
      <c r="A424" s="288">
        <v>310</v>
      </c>
      <c r="B424" s="283">
        <v>300</v>
      </c>
      <c r="C424" s="283"/>
      <c r="D424" s="283"/>
      <c r="E424" s="283"/>
      <c r="F424" s="283"/>
      <c r="G424" s="289" t="s">
        <v>1065</v>
      </c>
      <c r="H424" s="199">
        <v>1459717</v>
      </c>
      <c r="I424" s="199">
        <v>0</v>
      </c>
      <c r="J424" s="199">
        <v>1168372</v>
      </c>
      <c r="K424" s="199">
        <f t="shared" si="20"/>
        <v>13420</v>
      </c>
      <c r="L424" s="331"/>
      <c r="M424" s="331"/>
      <c r="N424" s="331">
        <v>13420</v>
      </c>
      <c r="O424" s="199">
        <f t="shared" si="18"/>
        <v>-291345</v>
      </c>
      <c r="P424" s="199">
        <f t="shared" si="19"/>
        <v>13420</v>
      </c>
      <c r="Q424" s="285" t="s">
        <v>1066</v>
      </c>
    </row>
    <row r="425" spans="1:17" ht="33.75">
      <c r="A425" s="288">
        <v>310</v>
      </c>
      <c r="B425" s="283">
        <v>400</v>
      </c>
      <c r="C425" s="283"/>
      <c r="D425" s="283"/>
      <c r="E425" s="283"/>
      <c r="F425" s="283"/>
      <c r="G425" s="289" t="s">
        <v>1067</v>
      </c>
      <c r="H425" s="199">
        <v>0</v>
      </c>
      <c r="I425" s="199">
        <v>0</v>
      </c>
      <c r="J425" s="199">
        <v>0</v>
      </c>
      <c r="K425" s="199">
        <f t="shared" si="20"/>
        <v>0</v>
      </c>
      <c r="L425" s="331"/>
      <c r="M425" s="331"/>
      <c r="N425" s="331"/>
      <c r="O425" s="199">
        <f t="shared" si="18"/>
        <v>0</v>
      </c>
      <c r="P425" s="199">
        <f t="shared" si="19"/>
        <v>0</v>
      </c>
      <c r="Q425" s="285" t="s">
        <v>1068</v>
      </c>
    </row>
    <row r="426" spans="1:17" ht="22.5">
      <c r="A426" s="288">
        <v>310</v>
      </c>
      <c r="B426" s="283">
        <v>500</v>
      </c>
      <c r="C426" s="283"/>
      <c r="D426" s="283"/>
      <c r="E426" s="283"/>
      <c r="F426" s="283"/>
      <c r="G426" s="289" t="s">
        <v>1069</v>
      </c>
      <c r="H426" s="199">
        <v>1500</v>
      </c>
      <c r="I426" s="199">
        <v>0</v>
      </c>
      <c r="J426" s="199">
        <v>1106</v>
      </c>
      <c r="K426" s="199">
        <f t="shared" si="20"/>
        <v>0</v>
      </c>
      <c r="L426" s="331"/>
      <c r="M426" s="331"/>
      <c r="N426" s="331"/>
      <c r="O426" s="199">
        <f t="shared" si="18"/>
        <v>-394</v>
      </c>
      <c r="P426" s="199">
        <f t="shared" si="19"/>
        <v>0</v>
      </c>
      <c r="Q426" s="285" t="s">
        <v>1070</v>
      </c>
    </row>
    <row r="427" spans="1:17" ht="12.75">
      <c r="A427" s="288">
        <v>310</v>
      </c>
      <c r="B427" s="282">
        <v>600</v>
      </c>
      <c r="C427" s="282"/>
      <c r="D427" s="282"/>
      <c r="E427" s="282"/>
      <c r="F427" s="282"/>
      <c r="G427" s="280" t="s">
        <v>1071</v>
      </c>
      <c r="H427" s="198">
        <v>0</v>
      </c>
      <c r="I427" s="198">
        <v>0</v>
      </c>
      <c r="J427" s="198">
        <v>0</v>
      </c>
      <c r="K427" s="198">
        <f t="shared" si="20"/>
        <v>0</v>
      </c>
      <c r="L427" s="328"/>
      <c r="M427" s="328"/>
      <c r="N427" s="328"/>
      <c r="O427" s="198">
        <f t="shared" si="18"/>
        <v>0</v>
      </c>
      <c r="P427" s="198">
        <f t="shared" si="19"/>
        <v>0</v>
      </c>
      <c r="Q427" s="285" t="s">
        <v>1072</v>
      </c>
    </row>
    <row r="428" spans="1:17" ht="12.75">
      <c r="A428" s="288">
        <v>310</v>
      </c>
      <c r="B428" s="282">
        <v>600</v>
      </c>
      <c r="C428" s="283">
        <v>100</v>
      </c>
      <c r="D428" s="283"/>
      <c r="E428" s="283"/>
      <c r="F428" s="283"/>
      <c r="G428" s="289" t="s">
        <v>1073</v>
      </c>
      <c r="H428" s="200">
        <v>50000</v>
      </c>
      <c r="I428" s="200">
        <v>0</v>
      </c>
      <c r="J428" s="200">
        <v>40565</v>
      </c>
      <c r="K428" s="200">
        <f t="shared" si="20"/>
        <v>0</v>
      </c>
      <c r="L428" s="334"/>
      <c r="M428" s="334"/>
      <c r="N428" s="334"/>
      <c r="O428" s="200">
        <f t="shared" si="18"/>
        <v>-9435</v>
      </c>
      <c r="P428" s="200">
        <f t="shared" si="19"/>
        <v>0</v>
      </c>
      <c r="Q428" s="285"/>
    </row>
    <row r="429" spans="1:17" ht="12.75">
      <c r="A429" s="288">
        <v>310</v>
      </c>
      <c r="B429" s="282">
        <v>600</v>
      </c>
      <c r="C429" s="283">
        <v>200</v>
      </c>
      <c r="D429" s="283"/>
      <c r="E429" s="283"/>
      <c r="F429" s="283"/>
      <c r="G429" s="289" t="s">
        <v>1074</v>
      </c>
      <c r="H429" s="200">
        <v>56220</v>
      </c>
      <c r="I429" s="200">
        <v>0</v>
      </c>
      <c r="J429" s="200">
        <v>55628</v>
      </c>
      <c r="K429" s="200">
        <f t="shared" si="20"/>
        <v>0</v>
      </c>
      <c r="L429" s="334"/>
      <c r="M429" s="334"/>
      <c r="N429" s="334"/>
      <c r="O429" s="200">
        <f t="shared" si="18"/>
        <v>-592</v>
      </c>
      <c r="P429" s="200">
        <f t="shared" si="19"/>
        <v>0</v>
      </c>
      <c r="Q429" s="285"/>
    </row>
    <row r="430" spans="1:17" ht="22.5">
      <c r="A430" s="288">
        <v>310</v>
      </c>
      <c r="B430" s="282">
        <v>600</v>
      </c>
      <c r="C430" s="283">
        <v>300</v>
      </c>
      <c r="D430" s="283"/>
      <c r="E430" s="283"/>
      <c r="F430" s="283"/>
      <c r="G430" s="289" t="s">
        <v>1071</v>
      </c>
      <c r="H430" s="200">
        <v>20000</v>
      </c>
      <c r="I430" s="200">
        <v>0</v>
      </c>
      <c r="J430" s="200">
        <v>14751</v>
      </c>
      <c r="K430" s="200">
        <f t="shared" si="20"/>
        <v>0</v>
      </c>
      <c r="L430" s="334"/>
      <c r="M430" s="334"/>
      <c r="N430" s="334"/>
      <c r="O430" s="200">
        <f t="shared" si="18"/>
        <v>-5249</v>
      </c>
      <c r="P430" s="200">
        <f t="shared" si="19"/>
        <v>0</v>
      </c>
      <c r="Q430" s="285"/>
    </row>
    <row r="431" spans="1:17" ht="33.75">
      <c r="A431" s="288">
        <v>310</v>
      </c>
      <c r="B431" s="282">
        <v>700</v>
      </c>
      <c r="C431" s="282"/>
      <c r="D431" s="282"/>
      <c r="E431" s="283"/>
      <c r="F431" s="283"/>
      <c r="G431" s="284" t="s">
        <v>1075</v>
      </c>
      <c r="H431" s="199">
        <v>0</v>
      </c>
      <c r="I431" s="199">
        <v>0</v>
      </c>
      <c r="J431" s="199">
        <v>0</v>
      </c>
      <c r="K431" s="199">
        <f t="shared" si="20"/>
        <v>0</v>
      </c>
      <c r="L431" s="331"/>
      <c r="M431" s="331"/>
      <c r="N431" s="331"/>
      <c r="O431" s="199">
        <f t="shared" si="18"/>
        <v>0</v>
      </c>
      <c r="P431" s="199">
        <f t="shared" si="19"/>
        <v>0</v>
      </c>
      <c r="Q431" s="287" t="s">
        <v>1076</v>
      </c>
    </row>
    <row r="432" spans="1:17" ht="12.75">
      <c r="A432" s="274">
        <v>315</v>
      </c>
      <c r="B432" s="275">
        <v>0</v>
      </c>
      <c r="C432" s="275">
        <v>0</v>
      </c>
      <c r="D432" s="275">
        <v>0</v>
      </c>
      <c r="E432" s="275">
        <v>0</v>
      </c>
      <c r="F432" s="275">
        <v>0</v>
      </c>
      <c r="G432" s="276" t="s">
        <v>61</v>
      </c>
      <c r="H432" s="198">
        <v>0</v>
      </c>
      <c r="I432" s="198">
        <v>0</v>
      </c>
      <c r="J432" s="198">
        <v>0</v>
      </c>
      <c r="K432" s="198">
        <f t="shared" si="20"/>
        <v>0</v>
      </c>
      <c r="L432" s="328"/>
      <c r="M432" s="328"/>
      <c r="N432" s="328"/>
      <c r="O432" s="341">
        <f t="shared" si="18"/>
        <v>0</v>
      </c>
      <c r="P432" s="341">
        <f t="shared" si="19"/>
        <v>0</v>
      </c>
      <c r="Q432" s="308" t="s">
        <v>1077</v>
      </c>
    </row>
    <row r="433" spans="1:17" ht="12.75">
      <c r="A433" s="288">
        <v>315</v>
      </c>
      <c r="B433" s="282">
        <v>100</v>
      </c>
      <c r="C433" s="282"/>
      <c r="D433" s="282"/>
      <c r="E433" s="282"/>
      <c r="F433" s="282"/>
      <c r="G433" s="280" t="s">
        <v>1078</v>
      </c>
      <c r="H433" s="198">
        <v>0</v>
      </c>
      <c r="I433" s="198">
        <v>0</v>
      </c>
      <c r="J433" s="198">
        <v>0</v>
      </c>
      <c r="K433" s="198">
        <f t="shared" si="20"/>
        <v>0</v>
      </c>
      <c r="L433" s="328"/>
      <c r="M433" s="328"/>
      <c r="N433" s="328"/>
      <c r="O433" s="198">
        <f t="shared" si="18"/>
        <v>0</v>
      </c>
      <c r="P433" s="198">
        <f t="shared" si="19"/>
        <v>0</v>
      </c>
      <c r="Q433" s="285" t="s">
        <v>1079</v>
      </c>
    </row>
    <row r="434" spans="1:17" ht="12.75">
      <c r="A434" s="288">
        <v>315</v>
      </c>
      <c r="B434" s="282">
        <v>100</v>
      </c>
      <c r="C434" s="283">
        <v>100</v>
      </c>
      <c r="D434" s="283"/>
      <c r="E434" s="283"/>
      <c r="F434" s="283"/>
      <c r="G434" s="289" t="s">
        <v>1080</v>
      </c>
      <c r="H434" s="200">
        <v>28000</v>
      </c>
      <c r="I434" s="200">
        <v>0</v>
      </c>
      <c r="J434" s="200">
        <v>20651</v>
      </c>
      <c r="K434" s="200">
        <f t="shared" si="20"/>
        <v>0</v>
      </c>
      <c r="L434" s="334"/>
      <c r="M434" s="334"/>
      <c r="N434" s="334"/>
      <c r="O434" s="200">
        <f t="shared" si="18"/>
        <v>-7349</v>
      </c>
      <c r="P434" s="200">
        <f t="shared" si="19"/>
        <v>0</v>
      </c>
      <c r="Q434" s="285"/>
    </row>
    <row r="435" spans="1:17" ht="12.75">
      <c r="A435" s="288">
        <v>315</v>
      </c>
      <c r="B435" s="282">
        <v>100</v>
      </c>
      <c r="C435" s="283">
        <v>200</v>
      </c>
      <c r="D435" s="283"/>
      <c r="E435" s="283"/>
      <c r="F435" s="283"/>
      <c r="G435" s="289" t="s">
        <v>1081</v>
      </c>
      <c r="H435" s="200">
        <v>6000</v>
      </c>
      <c r="I435" s="200">
        <v>0</v>
      </c>
      <c r="J435" s="200">
        <v>4425</v>
      </c>
      <c r="K435" s="200">
        <f t="shared" si="20"/>
        <v>0</v>
      </c>
      <c r="L435" s="334"/>
      <c r="M435" s="334"/>
      <c r="N435" s="334"/>
      <c r="O435" s="200">
        <f t="shared" si="18"/>
        <v>-1575</v>
      </c>
      <c r="P435" s="200">
        <f t="shared" si="19"/>
        <v>0</v>
      </c>
      <c r="Q435" s="285"/>
    </row>
    <row r="436" spans="1:17" ht="12.75">
      <c r="A436" s="288">
        <v>315</v>
      </c>
      <c r="B436" s="282">
        <v>200</v>
      </c>
      <c r="C436" s="282"/>
      <c r="D436" s="282"/>
      <c r="E436" s="282"/>
      <c r="F436" s="282"/>
      <c r="G436" s="280" t="s">
        <v>1082</v>
      </c>
      <c r="H436" s="198">
        <v>0</v>
      </c>
      <c r="I436" s="198">
        <v>0</v>
      </c>
      <c r="J436" s="198">
        <v>0</v>
      </c>
      <c r="K436" s="198">
        <f t="shared" si="20"/>
        <v>0</v>
      </c>
      <c r="L436" s="328"/>
      <c r="M436" s="328"/>
      <c r="N436" s="328"/>
      <c r="O436" s="198">
        <f t="shared" si="18"/>
        <v>0</v>
      </c>
      <c r="P436" s="198">
        <f t="shared" si="19"/>
        <v>0</v>
      </c>
      <c r="Q436" s="285" t="s">
        <v>1083</v>
      </c>
    </row>
    <row r="437" spans="1:17" ht="22.5">
      <c r="A437" s="288">
        <v>315</v>
      </c>
      <c r="B437" s="282">
        <v>200</v>
      </c>
      <c r="C437" s="283">
        <v>100</v>
      </c>
      <c r="D437" s="283"/>
      <c r="E437" s="283"/>
      <c r="F437" s="283"/>
      <c r="G437" s="289" t="s">
        <v>1084</v>
      </c>
      <c r="H437" s="199">
        <v>476699</v>
      </c>
      <c r="I437" s="199">
        <v>0</v>
      </c>
      <c r="J437" s="199">
        <v>385903</v>
      </c>
      <c r="K437" s="199">
        <f t="shared" si="20"/>
        <v>14640</v>
      </c>
      <c r="L437" s="331"/>
      <c r="M437" s="331"/>
      <c r="N437" s="331">
        <v>14640</v>
      </c>
      <c r="O437" s="199">
        <f t="shared" si="18"/>
        <v>-90796</v>
      </c>
      <c r="P437" s="199">
        <f t="shared" si="19"/>
        <v>14640</v>
      </c>
      <c r="Q437" s="285" t="s">
        <v>1085</v>
      </c>
    </row>
    <row r="438" spans="1:17" ht="22.5">
      <c r="A438" s="288">
        <v>315</v>
      </c>
      <c r="B438" s="282">
        <v>200</v>
      </c>
      <c r="C438" s="282">
        <v>200</v>
      </c>
      <c r="D438" s="282"/>
      <c r="E438" s="282"/>
      <c r="F438" s="282"/>
      <c r="G438" s="280" t="s">
        <v>1086</v>
      </c>
      <c r="H438" s="198">
        <v>0</v>
      </c>
      <c r="I438" s="198">
        <v>0</v>
      </c>
      <c r="J438" s="198">
        <v>0</v>
      </c>
      <c r="K438" s="198">
        <f t="shared" si="20"/>
        <v>0</v>
      </c>
      <c r="L438" s="328"/>
      <c r="M438" s="328"/>
      <c r="N438" s="328">
        <v>0</v>
      </c>
      <c r="O438" s="198">
        <f t="shared" si="18"/>
        <v>0</v>
      </c>
      <c r="P438" s="198">
        <f t="shared" si="19"/>
        <v>0</v>
      </c>
      <c r="Q438" s="285" t="s">
        <v>1087</v>
      </c>
    </row>
    <row r="439" spans="1:17" ht="22.5">
      <c r="A439" s="288">
        <v>315</v>
      </c>
      <c r="B439" s="282">
        <v>200</v>
      </c>
      <c r="C439" s="282">
        <v>200</v>
      </c>
      <c r="D439" s="283">
        <v>100</v>
      </c>
      <c r="E439" s="283"/>
      <c r="F439" s="283"/>
      <c r="G439" s="289" t="s">
        <v>1088</v>
      </c>
      <c r="H439" s="200">
        <v>218231</v>
      </c>
      <c r="I439" s="200">
        <v>0</v>
      </c>
      <c r="J439" s="200">
        <v>177010</v>
      </c>
      <c r="K439" s="200">
        <f t="shared" si="20"/>
        <v>0</v>
      </c>
      <c r="L439" s="334"/>
      <c r="M439" s="334"/>
      <c r="N439" s="334">
        <v>0</v>
      </c>
      <c r="O439" s="200">
        <f t="shared" si="18"/>
        <v>-41221</v>
      </c>
      <c r="P439" s="200">
        <f t="shared" si="19"/>
        <v>0</v>
      </c>
      <c r="Q439" s="285"/>
    </row>
    <row r="440" spans="1:17" ht="12.75">
      <c r="A440" s="288">
        <v>315</v>
      </c>
      <c r="B440" s="282">
        <v>200</v>
      </c>
      <c r="C440" s="282">
        <v>200</v>
      </c>
      <c r="D440" s="283">
        <v>200</v>
      </c>
      <c r="E440" s="283"/>
      <c r="F440" s="283"/>
      <c r="G440" s="289" t="s">
        <v>1089</v>
      </c>
      <c r="H440" s="200">
        <v>12000</v>
      </c>
      <c r="I440" s="200">
        <v>0</v>
      </c>
      <c r="J440" s="200">
        <v>11063</v>
      </c>
      <c r="K440" s="200">
        <f t="shared" si="20"/>
        <v>0</v>
      </c>
      <c r="L440" s="334"/>
      <c r="M440" s="334"/>
      <c r="N440" s="334">
        <v>0</v>
      </c>
      <c r="O440" s="200">
        <f t="shared" si="18"/>
        <v>-937</v>
      </c>
      <c r="P440" s="200">
        <f t="shared" si="19"/>
        <v>0</v>
      </c>
      <c r="Q440" s="285"/>
    </row>
    <row r="441" spans="1:17" ht="12.75">
      <c r="A441" s="288">
        <v>315</v>
      </c>
      <c r="B441" s="282">
        <v>200</v>
      </c>
      <c r="C441" s="282">
        <v>200</v>
      </c>
      <c r="D441" s="283">
        <v>300</v>
      </c>
      <c r="E441" s="283"/>
      <c r="F441" s="283"/>
      <c r="G441" s="289" t="s">
        <v>1090</v>
      </c>
      <c r="H441" s="200">
        <v>8000</v>
      </c>
      <c r="I441" s="200">
        <v>0</v>
      </c>
      <c r="J441" s="200">
        <v>5900</v>
      </c>
      <c r="K441" s="200">
        <f t="shared" si="20"/>
        <v>0</v>
      </c>
      <c r="L441" s="334"/>
      <c r="M441" s="334"/>
      <c r="N441" s="334">
        <v>0</v>
      </c>
      <c r="O441" s="200">
        <f t="shared" si="18"/>
        <v>-2100</v>
      </c>
      <c r="P441" s="200">
        <f t="shared" si="19"/>
        <v>0</v>
      </c>
      <c r="Q441" s="285"/>
    </row>
    <row r="442" spans="1:17" ht="12.75">
      <c r="A442" s="288">
        <v>315</v>
      </c>
      <c r="B442" s="282">
        <v>200</v>
      </c>
      <c r="C442" s="282">
        <v>200</v>
      </c>
      <c r="D442" s="283">
        <v>900</v>
      </c>
      <c r="E442" s="283"/>
      <c r="F442" s="283"/>
      <c r="G442" s="289" t="s">
        <v>1091</v>
      </c>
      <c r="H442" s="200">
        <v>3806</v>
      </c>
      <c r="I442" s="200">
        <v>3806</v>
      </c>
      <c r="J442" s="200">
        <v>0</v>
      </c>
      <c r="K442" s="200">
        <f t="shared" si="20"/>
        <v>0</v>
      </c>
      <c r="L442" s="334"/>
      <c r="M442" s="334"/>
      <c r="N442" s="334"/>
      <c r="O442" s="200">
        <f t="shared" si="18"/>
        <v>-3806</v>
      </c>
      <c r="P442" s="200">
        <f t="shared" si="19"/>
        <v>-3806</v>
      </c>
      <c r="Q442" s="285"/>
    </row>
    <row r="443" spans="1:17" ht="12.75">
      <c r="A443" s="288">
        <v>315</v>
      </c>
      <c r="B443" s="282">
        <v>300</v>
      </c>
      <c r="C443" s="282"/>
      <c r="D443" s="282"/>
      <c r="E443" s="282"/>
      <c r="F443" s="282"/>
      <c r="G443" s="280" t="s">
        <v>1092</v>
      </c>
      <c r="H443" s="198">
        <v>0</v>
      </c>
      <c r="I443" s="198">
        <v>0</v>
      </c>
      <c r="J443" s="198">
        <v>0</v>
      </c>
      <c r="K443" s="198">
        <f t="shared" si="20"/>
        <v>0</v>
      </c>
      <c r="L443" s="328"/>
      <c r="M443" s="328"/>
      <c r="N443" s="328"/>
      <c r="O443" s="198">
        <f t="shared" si="18"/>
        <v>0</v>
      </c>
      <c r="P443" s="198">
        <f t="shared" si="19"/>
        <v>0</v>
      </c>
      <c r="Q443" s="285" t="s">
        <v>1093</v>
      </c>
    </row>
    <row r="444" spans="1:17" ht="22.5">
      <c r="A444" s="288">
        <v>315</v>
      </c>
      <c r="B444" s="282">
        <v>300</v>
      </c>
      <c r="C444" s="282">
        <v>100</v>
      </c>
      <c r="D444" s="282"/>
      <c r="E444" s="282"/>
      <c r="F444" s="282"/>
      <c r="G444" s="280" t="s">
        <v>1094</v>
      </c>
      <c r="H444" s="198">
        <v>0</v>
      </c>
      <c r="I444" s="198">
        <v>0</v>
      </c>
      <c r="J444" s="198">
        <v>0</v>
      </c>
      <c r="K444" s="198">
        <f t="shared" si="20"/>
        <v>0</v>
      </c>
      <c r="L444" s="328"/>
      <c r="M444" s="328"/>
      <c r="N444" s="328"/>
      <c r="O444" s="198">
        <f t="shared" si="18"/>
        <v>0</v>
      </c>
      <c r="P444" s="198">
        <f t="shared" si="19"/>
        <v>0</v>
      </c>
      <c r="Q444" s="285" t="s">
        <v>1095</v>
      </c>
    </row>
    <row r="445" spans="1:17" ht="12.75">
      <c r="A445" s="288">
        <v>315</v>
      </c>
      <c r="B445" s="282">
        <v>300</v>
      </c>
      <c r="C445" s="282">
        <v>100</v>
      </c>
      <c r="D445" s="283">
        <v>100</v>
      </c>
      <c r="E445" s="283"/>
      <c r="F445" s="283"/>
      <c r="G445" s="289" t="s">
        <v>1096</v>
      </c>
      <c r="H445" s="200">
        <v>0</v>
      </c>
      <c r="I445" s="200">
        <v>0</v>
      </c>
      <c r="J445" s="200">
        <v>0</v>
      </c>
      <c r="K445" s="200">
        <f t="shared" si="20"/>
        <v>0</v>
      </c>
      <c r="L445" s="334"/>
      <c r="M445" s="334"/>
      <c r="N445" s="334"/>
      <c r="O445" s="200">
        <f t="shared" si="18"/>
        <v>0</v>
      </c>
      <c r="P445" s="200">
        <f t="shared" si="19"/>
        <v>0</v>
      </c>
      <c r="Q445" s="285"/>
    </row>
    <row r="446" spans="1:17" ht="22.5">
      <c r="A446" s="288">
        <v>315</v>
      </c>
      <c r="B446" s="282">
        <v>300</v>
      </c>
      <c r="C446" s="282">
        <v>100</v>
      </c>
      <c r="D446" s="283">
        <v>200</v>
      </c>
      <c r="E446" s="283"/>
      <c r="F446" s="283"/>
      <c r="G446" s="289" t="s">
        <v>1097</v>
      </c>
      <c r="H446" s="200">
        <v>14303</v>
      </c>
      <c r="I446" s="200">
        <v>0</v>
      </c>
      <c r="J446" s="200">
        <v>15000</v>
      </c>
      <c r="K446" s="200">
        <f t="shared" si="20"/>
        <v>0</v>
      </c>
      <c r="L446" s="334"/>
      <c r="M446" s="334"/>
      <c r="N446" s="334"/>
      <c r="O446" s="200">
        <f t="shared" si="18"/>
        <v>697</v>
      </c>
      <c r="P446" s="200">
        <f t="shared" si="19"/>
        <v>0</v>
      </c>
      <c r="Q446" s="285"/>
    </row>
    <row r="447" spans="1:17" ht="22.5">
      <c r="A447" s="288">
        <v>315</v>
      </c>
      <c r="B447" s="282">
        <v>300</v>
      </c>
      <c r="C447" s="282">
        <v>200</v>
      </c>
      <c r="D447" s="282"/>
      <c r="E447" s="282"/>
      <c r="F447" s="282"/>
      <c r="G447" s="280" t="s">
        <v>1098</v>
      </c>
      <c r="H447" s="198">
        <v>0</v>
      </c>
      <c r="I447" s="198">
        <v>0</v>
      </c>
      <c r="J447" s="198">
        <v>0</v>
      </c>
      <c r="K447" s="198">
        <f t="shared" si="20"/>
        <v>0</v>
      </c>
      <c r="L447" s="328"/>
      <c r="M447" s="328"/>
      <c r="N447" s="328"/>
      <c r="O447" s="198">
        <f t="shared" si="18"/>
        <v>0</v>
      </c>
      <c r="P447" s="198">
        <f t="shared" si="19"/>
        <v>0</v>
      </c>
      <c r="Q447" s="285" t="s">
        <v>1099</v>
      </c>
    </row>
    <row r="448" spans="1:17" ht="12.75">
      <c r="A448" s="288">
        <v>315</v>
      </c>
      <c r="B448" s="282">
        <v>300</v>
      </c>
      <c r="C448" s="282">
        <v>200</v>
      </c>
      <c r="D448" s="283">
        <v>100</v>
      </c>
      <c r="E448" s="283"/>
      <c r="F448" s="283"/>
      <c r="G448" s="289" t="s">
        <v>1096</v>
      </c>
      <c r="H448" s="200">
        <v>0</v>
      </c>
      <c r="I448" s="200">
        <v>0</v>
      </c>
      <c r="J448" s="200">
        <v>0</v>
      </c>
      <c r="K448" s="200">
        <f t="shared" si="20"/>
        <v>0</v>
      </c>
      <c r="L448" s="334"/>
      <c r="M448" s="334"/>
      <c r="N448" s="334"/>
      <c r="O448" s="200">
        <f t="shared" si="18"/>
        <v>0</v>
      </c>
      <c r="P448" s="200">
        <f t="shared" si="19"/>
        <v>0</v>
      </c>
      <c r="Q448" s="285"/>
    </row>
    <row r="449" spans="1:17" ht="22.5">
      <c r="A449" s="288">
        <v>315</v>
      </c>
      <c r="B449" s="282">
        <v>300</v>
      </c>
      <c r="C449" s="282">
        <v>200</v>
      </c>
      <c r="D449" s="283">
        <v>200</v>
      </c>
      <c r="E449" s="283"/>
      <c r="F449" s="283"/>
      <c r="G449" s="289" t="s">
        <v>1097</v>
      </c>
      <c r="H449" s="200">
        <v>0</v>
      </c>
      <c r="I449" s="200">
        <v>0</v>
      </c>
      <c r="J449" s="200">
        <v>0</v>
      </c>
      <c r="K449" s="200">
        <f t="shared" si="20"/>
        <v>0</v>
      </c>
      <c r="L449" s="334"/>
      <c r="M449" s="334"/>
      <c r="N449" s="334"/>
      <c r="O449" s="200">
        <f t="shared" si="18"/>
        <v>0</v>
      </c>
      <c r="P449" s="200">
        <f t="shared" si="19"/>
        <v>0</v>
      </c>
      <c r="Q449" s="285"/>
    </row>
    <row r="450" spans="1:17" ht="12.75">
      <c r="A450" s="288">
        <v>315</v>
      </c>
      <c r="B450" s="282">
        <v>350</v>
      </c>
      <c r="C450" s="282"/>
      <c r="D450" s="282"/>
      <c r="E450" s="283"/>
      <c r="F450" s="283"/>
      <c r="G450" s="284" t="s">
        <v>1100</v>
      </c>
      <c r="H450" s="199">
        <v>0</v>
      </c>
      <c r="I450" s="199">
        <v>0</v>
      </c>
      <c r="J450" s="199">
        <v>0</v>
      </c>
      <c r="K450" s="199">
        <f t="shared" si="20"/>
        <v>0</v>
      </c>
      <c r="L450" s="331"/>
      <c r="M450" s="331"/>
      <c r="N450" s="331"/>
      <c r="O450" s="199">
        <f t="shared" si="18"/>
        <v>0</v>
      </c>
      <c r="P450" s="199">
        <f t="shared" si="19"/>
        <v>0</v>
      </c>
      <c r="Q450" s="287" t="s">
        <v>1101</v>
      </c>
    </row>
    <row r="451" spans="1:17" ht="33.75">
      <c r="A451" s="288">
        <v>315</v>
      </c>
      <c r="B451" s="282">
        <v>400</v>
      </c>
      <c r="C451" s="282"/>
      <c r="D451" s="282"/>
      <c r="E451" s="283"/>
      <c r="F451" s="283"/>
      <c r="G451" s="284" t="s">
        <v>1102</v>
      </c>
      <c r="H451" s="199">
        <v>0</v>
      </c>
      <c r="I451" s="199">
        <v>0</v>
      </c>
      <c r="J451" s="199">
        <v>0</v>
      </c>
      <c r="K451" s="199">
        <f t="shared" si="20"/>
        <v>0</v>
      </c>
      <c r="L451" s="331"/>
      <c r="M451" s="331"/>
      <c r="N451" s="331"/>
      <c r="O451" s="199">
        <f t="shared" si="18"/>
        <v>0</v>
      </c>
      <c r="P451" s="199">
        <f t="shared" si="19"/>
        <v>0</v>
      </c>
      <c r="Q451" s="287" t="s">
        <v>1103</v>
      </c>
    </row>
    <row r="452" spans="1:17" ht="22.5">
      <c r="A452" s="274">
        <v>320</v>
      </c>
      <c r="B452" s="275">
        <v>0</v>
      </c>
      <c r="C452" s="275">
        <v>0</v>
      </c>
      <c r="D452" s="275">
        <v>0</v>
      </c>
      <c r="E452" s="275">
        <v>0</v>
      </c>
      <c r="F452" s="275">
        <v>0</v>
      </c>
      <c r="G452" s="276" t="s">
        <v>1104</v>
      </c>
      <c r="H452" s="198">
        <v>0</v>
      </c>
      <c r="I452" s="198">
        <v>0</v>
      </c>
      <c r="J452" s="198">
        <v>0</v>
      </c>
      <c r="K452" s="198">
        <f t="shared" si="20"/>
        <v>0</v>
      </c>
      <c r="L452" s="328"/>
      <c r="M452" s="328"/>
      <c r="N452" s="328"/>
      <c r="O452" s="341">
        <f t="shared" si="18"/>
        <v>0</v>
      </c>
      <c r="P452" s="341">
        <f t="shared" si="19"/>
        <v>0</v>
      </c>
      <c r="Q452" s="308" t="s">
        <v>1105</v>
      </c>
    </row>
    <row r="453" spans="1:17" ht="22.5">
      <c r="A453" s="288">
        <v>320</v>
      </c>
      <c r="B453" s="282">
        <v>100</v>
      </c>
      <c r="C453" s="282"/>
      <c r="D453" s="282"/>
      <c r="E453" s="282"/>
      <c r="F453" s="282"/>
      <c r="G453" s="280" t="s">
        <v>1106</v>
      </c>
      <c r="H453" s="198">
        <v>0</v>
      </c>
      <c r="I453" s="198">
        <v>0</v>
      </c>
      <c r="J453" s="198">
        <v>0</v>
      </c>
      <c r="K453" s="198">
        <f t="shared" si="20"/>
        <v>0</v>
      </c>
      <c r="L453" s="328"/>
      <c r="M453" s="328"/>
      <c r="N453" s="328"/>
      <c r="O453" s="198">
        <f t="shared" si="18"/>
        <v>0</v>
      </c>
      <c r="P453" s="198">
        <f t="shared" si="19"/>
        <v>0</v>
      </c>
      <c r="Q453" s="285" t="s">
        <v>1107</v>
      </c>
    </row>
    <row r="454" spans="1:17" ht="22.5">
      <c r="A454" s="288">
        <v>320</v>
      </c>
      <c r="B454" s="282">
        <v>100</v>
      </c>
      <c r="C454" s="282">
        <v>100</v>
      </c>
      <c r="D454" s="282"/>
      <c r="E454" s="282"/>
      <c r="F454" s="282"/>
      <c r="G454" s="280" t="s">
        <v>1108</v>
      </c>
      <c r="H454" s="198">
        <v>0</v>
      </c>
      <c r="I454" s="198">
        <v>0</v>
      </c>
      <c r="J454" s="198">
        <v>0</v>
      </c>
      <c r="K454" s="198">
        <f t="shared" si="20"/>
        <v>0</v>
      </c>
      <c r="L454" s="328"/>
      <c r="M454" s="328"/>
      <c r="N454" s="328"/>
      <c r="O454" s="198">
        <f t="shared" ref="O454:O517" si="21">+J454-H454</f>
        <v>0</v>
      </c>
      <c r="P454" s="198">
        <f t="shared" ref="P454:P517" si="22">+K454-I454</f>
        <v>0</v>
      </c>
      <c r="Q454" s="285" t="s">
        <v>1109</v>
      </c>
    </row>
    <row r="455" spans="1:17" ht="22.5">
      <c r="A455" s="288">
        <v>320</v>
      </c>
      <c r="B455" s="282">
        <v>100</v>
      </c>
      <c r="C455" s="282">
        <v>100</v>
      </c>
      <c r="D455" s="282">
        <v>100</v>
      </c>
      <c r="E455" s="282"/>
      <c r="F455" s="282"/>
      <c r="G455" s="280" t="s">
        <v>1110</v>
      </c>
      <c r="H455" s="198">
        <v>0</v>
      </c>
      <c r="I455" s="198">
        <v>0</v>
      </c>
      <c r="J455" s="198">
        <v>0</v>
      </c>
      <c r="K455" s="198">
        <f t="shared" ref="K455:K518" si="23">SUM(L455:N455)</f>
        <v>0</v>
      </c>
      <c r="L455" s="328"/>
      <c r="M455" s="328"/>
      <c r="N455" s="328"/>
      <c r="O455" s="198">
        <f t="shared" si="21"/>
        <v>0</v>
      </c>
      <c r="P455" s="198">
        <f t="shared" si="22"/>
        <v>0</v>
      </c>
      <c r="Q455" s="285" t="s">
        <v>1111</v>
      </c>
    </row>
    <row r="456" spans="1:17" ht="12.75">
      <c r="A456" s="288">
        <v>320</v>
      </c>
      <c r="B456" s="282">
        <v>100</v>
      </c>
      <c r="C456" s="282">
        <v>100</v>
      </c>
      <c r="D456" s="282">
        <v>100</v>
      </c>
      <c r="E456" s="283">
        <v>10</v>
      </c>
      <c r="F456" s="283"/>
      <c r="G456" s="309" t="s">
        <v>1112</v>
      </c>
      <c r="H456" s="199">
        <v>7114369</v>
      </c>
      <c r="I456" s="199">
        <v>0</v>
      </c>
      <c r="J456" s="199">
        <v>7091126</v>
      </c>
      <c r="K456" s="199">
        <f t="shared" si="23"/>
        <v>0</v>
      </c>
      <c r="L456" s="331"/>
      <c r="M456" s="331"/>
      <c r="N456" s="331"/>
      <c r="O456" s="199">
        <f t="shared" si="21"/>
        <v>-23243</v>
      </c>
      <c r="P456" s="199">
        <f t="shared" si="22"/>
        <v>0</v>
      </c>
      <c r="Q456" s="285"/>
    </row>
    <row r="457" spans="1:17" ht="12.75">
      <c r="A457" s="288">
        <v>320</v>
      </c>
      <c r="B457" s="282">
        <v>100</v>
      </c>
      <c r="C457" s="282">
        <v>100</v>
      </c>
      <c r="D457" s="282">
        <v>100</v>
      </c>
      <c r="E457" s="283">
        <v>20</v>
      </c>
      <c r="F457" s="283"/>
      <c r="G457" s="309" t="s">
        <v>1113</v>
      </c>
      <c r="H457" s="199">
        <v>2314379</v>
      </c>
      <c r="I457" s="199">
        <v>0</v>
      </c>
      <c r="J457" s="199">
        <v>2327257</v>
      </c>
      <c r="K457" s="199">
        <f t="shared" si="23"/>
        <v>0</v>
      </c>
      <c r="L457" s="331"/>
      <c r="M457" s="331"/>
      <c r="N457" s="331"/>
      <c r="O457" s="199">
        <f t="shared" si="21"/>
        <v>12878</v>
      </c>
      <c r="P457" s="199">
        <f t="shared" si="22"/>
        <v>0</v>
      </c>
      <c r="Q457" s="285"/>
    </row>
    <row r="458" spans="1:17" ht="12.75">
      <c r="A458" s="288">
        <v>320</v>
      </c>
      <c r="B458" s="282">
        <v>100</v>
      </c>
      <c r="C458" s="282">
        <v>100</v>
      </c>
      <c r="D458" s="282">
        <v>100</v>
      </c>
      <c r="E458" s="282">
        <v>30</v>
      </c>
      <c r="F458" s="282"/>
      <c r="G458" s="310" t="s">
        <v>1114</v>
      </c>
      <c r="H458" s="198">
        <v>0</v>
      </c>
      <c r="I458" s="198">
        <v>0</v>
      </c>
      <c r="J458" s="198">
        <v>0</v>
      </c>
      <c r="K458" s="198">
        <f t="shared" si="23"/>
        <v>0</v>
      </c>
      <c r="L458" s="328"/>
      <c r="M458" s="328"/>
      <c r="N458" s="328"/>
      <c r="O458" s="198">
        <f t="shared" si="21"/>
        <v>0</v>
      </c>
      <c r="P458" s="198">
        <f t="shared" si="22"/>
        <v>0</v>
      </c>
      <c r="Q458" s="285"/>
    </row>
    <row r="459" spans="1:17" ht="12.75">
      <c r="A459" s="288">
        <v>320</v>
      </c>
      <c r="B459" s="282">
        <v>100</v>
      </c>
      <c r="C459" s="282">
        <v>100</v>
      </c>
      <c r="D459" s="282">
        <v>100</v>
      </c>
      <c r="E459" s="282">
        <v>30</v>
      </c>
      <c r="F459" s="283">
        <v>5</v>
      </c>
      <c r="G459" s="309" t="s">
        <v>1115</v>
      </c>
      <c r="H459" s="199">
        <v>525356</v>
      </c>
      <c r="I459" s="199">
        <v>0</v>
      </c>
      <c r="J459" s="199">
        <v>265989</v>
      </c>
      <c r="K459" s="199">
        <f t="shared" si="23"/>
        <v>0</v>
      </c>
      <c r="L459" s="331"/>
      <c r="M459" s="331"/>
      <c r="N459" s="331"/>
      <c r="O459" s="199">
        <f t="shared" si="21"/>
        <v>-259367</v>
      </c>
      <c r="P459" s="199">
        <f t="shared" si="22"/>
        <v>0</v>
      </c>
      <c r="Q459" s="285"/>
    </row>
    <row r="460" spans="1:17" ht="12.75">
      <c r="A460" s="288">
        <v>320</v>
      </c>
      <c r="B460" s="282">
        <v>100</v>
      </c>
      <c r="C460" s="282">
        <v>100</v>
      </c>
      <c r="D460" s="282">
        <v>100</v>
      </c>
      <c r="E460" s="282">
        <v>30</v>
      </c>
      <c r="F460" s="283">
        <v>10</v>
      </c>
      <c r="G460" s="309" t="s">
        <v>1116</v>
      </c>
      <c r="H460" s="199">
        <v>0</v>
      </c>
      <c r="I460" s="199">
        <v>0</v>
      </c>
      <c r="J460" s="199">
        <v>0</v>
      </c>
      <c r="K460" s="199">
        <f t="shared" si="23"/>
        <v>0</v>
      </c>
      <c r="L460" s="331"/>
      <c r="M460" s="331"/>
      <c r="N460" s="331"/>
      <c r="O460" s="199">
        <f t="shared" si="21"/>
        <v>0</v>
      </c>
      <c r="P460" s="199">
        <f t="shared" si="22"/>
        <v>0</v>
      </c>
      <c r="Q460" s="285"/>
    </row>
    <row r="461" spans="1:17" ht="12.75">
      <c r="A461" s="288">
        <v>320</v>
      </c>
      <c r="B461" s="282">
        <v>100</v>
      </c>
      <c r="C461" s="282">
        <v>100</v>
      </c>
      <c r="D461" s="282">
        <v>100</v>
      </c>
      <c r="E461" s="282">
        <v>40</v>
      </c>
      <c r="F461" s="282"/>
      <c r="G461" s="310" t="s">
        <v>1117</v>
      </c>
      <c r="H461" s="198">
        <v>0</v>
      </c>
      <c r="I461" s="198">
        <v>0</v>
      </c>
      <c r="J461" s="198">
        <v>0</v>
      </c>
      <c r="K461" s="198">
        <f t="shared" si="23"/>
        <v>0</v>
      </c>
      <c r="L461" s="328"/>
      <c r="M461" s="328"/>
      <c r="N461" s="328"/>
      <c r="O461" s="198">
        <f t="shared" si="21"/>
        <v>0</v>
      </c>
      <c r="P461" s="198">
        <f t="shared" si="22"/>
        <v>0</v>
      </c>
      <c r="Q461" s="285"/>
    </row>
    <row r="462" spans="1:17" ht="12.75">
      <c r="A462" s="288">
        <v>320</v>
      </c>
      <c r="B462" s="282">
        <v>100</v>
      </c>
      <c r="C462" s="282">
        <v>100</v>
      </c>
      <c r="D462" s="282">
        <v>100</v>
      </c>
      <c r="E462" s="282">
        <v>40</v>
      </c>
      <c r="F462" s="283">
        <v>5</v>
      </c>
      <c r="G462" s="309" t="s">
        <v>1118</v>
      </c>
      <c r="H462" s="199">
        <v>458243</v>
      </c>
      <c r="I462" s="199">
        <v>0</v>
      </c>
      <c r="J462" s="199">
        <v>429258</v>
      </c>
      <c r="K462" s="199">
        <f t="shared" si="23"/>
        <v>0</v>
      </c>
      <c r="L462" s="331"/>
      <c r="M462" s="331"/>
      <c r="N462" s="331"/>
      <c r="O462" s="199">
        <f t="shared" si="21"/>
        <v>-28985</v>
      </c>
      <c r="P462" s="199">
        <f t="shared" si="22"/>
        <v>0</v>
      </c>
      <c r="Q462" s="285"/>
    </row>
    <row r="463" spans="1:17" ht="12.75">
      <c r="A463" s="288">
        <v>320</v>
      </c>
      <c r="B463" s="282">
        <v>100</v>
      </c>
      <c r="C463" s="282">
        <v>100</v>
      </c>
      <c r="D463" s="282">
        <v>100</v>
      </c>
      <c r="E463" s="282">
        <v>40</v>
      </c>
      <c r="F463" s="283">
        <v>10</v>
      </c>
      <c r="G463" s="309" t="s">
        <v>1119</v>
      </c>
      <c r="H463" s="199">
        <v>0</v>
      </c>
      <c r="I463" s="199">
        <v>0</v>
      </c>
      <c r="J463" s="199">
        <v>0</v>
      </c>
      <c r="K463" s="199">
        <f t="shared" si="23"/>
        <v>0</v>
      </c>
      <c r="L463" s="331"/>
      <c r="M463" s="331"/>
      <c r="N463" s="331"/>
      <c r="O463" s="199">
        <f t="shared" si="21"/>
        <v>0</v>
      </c>
      <c r="P463" s="199">
        <f t="shared" si="22"/>
        <v>0</v>
      </c>
      <c r="Q463" s="285"/>
    </row>
    <row r="464" spans="1:17" ht="12.75">
      <c r="A464" s="288">
        <v>320</v>
      </c>
      <c r="B464" s="282">
        <v>100</v>
      </c>
      <c r="C464" s="282">
        <v>100</v>
      </c>
      <c r="D464" s="282">
        <v>100</v>
      </c>
      <c r="E464" s="282">
        <v>50</v>
      </c>
      <c r="F464" s="282"/>
      <c r="G464" s="310" t="s">
        <v>1120</v>
      </c>
      <c r="H464" s="198">
        <v>0</v>
      </c>
      <c r="I464" s="198">
        <v>0</v>
      </c>
      <c r="J464" s="198">
        <v>0</v>
      </c>
      <c r="K464" s="198">
        <f t="shared" si="23"/>
        <v>0</v>
      </c>
      <c r="L464" s="328"/>
      <c r="M464" s="328"/>
      <c r="N464" s="328"/>
      <c r="O464" s="198">
        <f t="shared" si="21"/>
        <v>0</v>
      </c>
      <c r="P464" s="198">
        <f t="shared" si="22"/>
        <v>0</v>
      </c>
      <c r="Q464" s="285"/>
    </row>
    <row r="465" spans="1:17" ht="12.75">
      <c r="A465" s="288">
        <v>320</v>
      </c>
      <c r="B465" s="282">
        <v>100</v>
      </c>
      <c r="C465" s="282">
        <v>100</v>
      </c>
      <c r="D465" s="282">
        <v>100</v>
      </c>
      <c r="E465" s="282">
        <v>50</v>
      </c>
      <c r="F465" s="283">
        <v>5</v>
      </c>
      <c r="G465" s="309" t="s">
        <v>1121</v>
      </c>
      <c r="H465" s="199">
        <v>0</v>
      </c>
      <c r="I465" s="199">
        <v>0</v>
      </c>
      <c r="J465" s="199">
        <v>0</v>
      </c>
      <c r="K465" s="199">
        <f t="shared" si="23"/>
        <v>0</v>
      </c>
      <c r="L465" s="331"/>
      <c r="M465" s="331"/>
      <c r="N465" s="331"/>
      <c r="O465" s="199">
        <f t="shared" si="21"/>
        <v>0</v>
      </c>
      <c r="P465" s="199">
        <f t="shared" si="22"/>
        <v>0</v>
      </c>
      <c r="Q465" s="285"/>
    </row>
    <row r="466" spans="1:17" ht="12.75">
      <c r="A466" s="288">
        <v>320</v>
      </c>
      <c r="B466" s="282">
        <v>100</v>
      </c>
      <c r="C466" s="282">
        <v>100</v>
      </c>
      <c r="D466" s="282">
        <v>100</v>
      </c>
      <c r="E466" s="282">
        <v>50</v>
      </c>
      <c r="F466" s="283">
        <v>10</v>
      </c>
      <c r="G466" s="309" t="s">
        <v>1122</v>
      </c>
      <c r="H466" s="199">
        <v>0</v>
      </c>
      <c r="I466" s="199">
        <v>0</v>
      </c>
      <c r="J466" s="199">
        <v>0</v>
      </c>
      <c r="K466" s="199">
        <f t="shared" si="23"/>
        <v>0</v>
      </c>
      <c r="L466" s="331"/>
      <c r="M466" s="331"/>
      <c r="N466" s="331"/>
      <c r="O466" s="199">
        <f t="shared" si="21"/>
        <v>0</v>
      </c>
      <c r="P466" s="199">
        <f t="shared" si="22"/>
        <v>0</v>
      </c>
      <c r="Q466" s="285"/>
    </row>
    <row r="467" spans="1:17" ht="12.75">
      <c r="A467" s="288">
        <v>320</v>
      </c>
      <c r="B467" s="282">
        <v>100</v>
      </c>
      <c r="C467" s="282">
        <v>100</v>
      </c>
      <c r="D467" s="282">
        <v>100</v>
      </c>
      <c r="E467" s="282">
        <v>50</v>
      </c>
      <c r="F467" s="283">
        <v>15</v>
      </c>
      <c r="G467" s="309" t="s">
        <v>1123</v>
      </c>
      <c r="H467" s="199">
        <v>25000</v>
      </c>
      <c r="I467" s="199">
        <v>0</v>
      </c>
      <c r="J467" s="199">
        <v>25000</v>
      </c>
      <c r="K467" s="199">
        <f t="shared" si="23"/>
        <v>0</v>
      </c>
      <c r="L467" s="331"/>
      <c r="M467" s="331"/>
      <c r="N467" s="331"/>
      <c r="O467" s="199">
        <f t="shared" si="21"/>
        <v>0</v>
      </c>
      <c r="P467" s="199">
        <f t="shared" si="22"/>
        <v>0</v>
      </c>
      <c r="Q467" s="285"/>
    </row>
    <row r="468" spans="1:17" ht="12.75">
      <c r="A468" s="288">
        <v>320</v>
      </c>
      <c r="B468" s="282">
        <v>100</v>
      </c>
      <c r="C468" s="282">
        <v>100</v>
      </c>
      <c r="D468" s="282">
        <v>100</v>
      </c>
      <c r="E468" s="282">
        <v>50</v>
      </c>
      <c r="F468" s="283">
        <v>20</v>
      </c>
      <c r="G468" s="309" t="s">
        <v>1124</v>
      </c>
      <c r="H468" s="199">
        <v>0</v>
      </c>
      <c r="I468" s="199">
        <v>0</v>
      </c>
      <c r="J468" s="199">
        <v>0</v>
      </c>
      <c r="K468" s="199">
        <f t="shared" si="23"/>
        <v>0</v>
      </c>
      <c r="L468" s="331"/>
      <c r="M468" s="331"/>
      <c r="N468" s="331"/>
      <c r="O468" s="199">
        <f t="shared" si="21"/>
        <v>0</v>
      </c>
      <c r="P468" s="199">
        <f t="shared" si="22"/>
        <v>0</v>
      </c>
      <c r="Q468" s="285"/>
    </row>
    <row r="469" spans="1:17" ht="12.75">
      <c r="A469" s="288">
        <v>320</v>
      </c>
      <c r="B469" s="282">
        <v>100</v>
      </c>
      <c r="C469" s="282">
        <v>100</v>
      </c>
      <c r="D469" s="282">
        <v>100</v>
      </c>
      <c r="E469" s="282">
        <v>90</v>
      </c>
      <c r="F469" s="282"/>
      <c r="G469" s="310" t="s">
        <v>1125</v>
      </c>
      <c r="H469" s="198">
        <v>0</v>
      </c>
      <c r="I469" s="198">
        <v>0</v>
      </c>
      <c r="J469" s="198">
        <v>0</v>
      </c>
      <c r="K469" s="198">
        <f t="shared" si="23"/>
        <v>0</v>
      </c>
      <c r="L469" s="328"/>
      <c r="M469" s="328"/>
      <c r="N469" s="328"/>
      <c r="O469" s="198">
        <f t="shared" si="21"/>
        <v>0</v>
      </c>
      <c r="P469" s="198">
        <f t="shared" si="22"/>
        <v>0</v>
      </c>
      <c r="Q469" s="285"/>
    </row>
    <row r="470" spans="1:17" ht="12.75">
      <c r="A470" s="288">
        <v>320</v>
      </c>
      <c r="B470" s="282">
        <v>100</v>
      </c>
      <c r="C470" s="282">
        <v>100</v>
      </c>
      <c r="D470" s="282">
        <v>100</v>
      </c>
      <c r="E470" s="282">
        <v>90</v>
      </c>
      <c r="F470" s="283">
        <v>5</v>
      </c>
      <c r="G470" s="309" t="s">
        <v>1126</v>
      </c>
      <c r="H470" s="199">
        <v>2930276</v>
      </c>
      <c r="I470" s="199">
        <v>0</v>
      </c>
      <c r="J470" s="199">
        <v>2845969</v>
      </c>
      <c r="K470" s="199">
        <f t="shared" si="23"/>
        <v>0</v>
      </c>
      <c r="L470" s="331"/>
      <c r="M470" s="331"/>
      <c r="N470" s="331"/>
      <c r="O470" s="199">
        <f t="shared" si="21"/>
        <v>-84307</v>
      </c>
      <c r="P470" s="199">
        <f t="shared" si="22"/>
        <v>0</v>
      </c>
      <c r="Q470" s="285"/>
    </row>
    <row r="471" spans="1:17" ht="12.75">
      <c r="A471" s="288">
        <v>320</v>
      </c>
      <c r="B471" s="282">
        <v>100</v>
      </c>
      <c r="C471" s="282">
        <v>100</v>
      </c>
      <c r="D471" s="282">
        <v>100</v>
      </c>
      <c r="E471" s="282">
        <v>90</v>
      </c>
      <c r="F471" s="283">
        <v>10</v>
      </c>
      <c r="G471" s="309" t="s">
        <v>1127</v>
      </c>
      <c r="H471" s="199">
        <v>0</v>
      </c>
      <c r="I471" s="199">
        <v>0</v>
      </c>
      <c r="J471" s="199">
        <v>0</v>
      </c>
      <c r="K471" s="199">
        <f t="shared" si="23"/>
        <v>0</v>
      </c>
      <c r="L471" s="331"/>
      <c r="M471" s="331"/>
      <c r="N471" s="331"/>
      <c r="O471" s="199">
        <f t="shared" si="21"/>
        <v>0</v>
      </c>
      <c r="P471" s="199">
        <f t="shared" si="22"/>
        <v>0</v>
      </c>
      <c r="Q471" s="285"/>
    </row>
    <row r="472" spans="1:17" ht="22.5">
      <c r="A472" s="288">
        <v>320</v>
      </c>
      <c r="B472" s="282">
        <v>100</v>
      </c>
      <c r="C472" s="282">
        <v>100</v>
      </c>
      <c r="D472" s="282">
        <v>200</v>
      </c>
      <c r="E472" s="282"/>
      <c r="F472" s="282"/>
      <c r="G472" s="280" t="s">
        <v>1128</v>
      </c>
      <c r="H472" s="198">
        <v>0</v>
      </c>
      <c r="I472" s="198">
        <v>0</v>
      </c>
      <c r="J472" s="198">
        <v>0</v>
      </c>
      <c r="K472" s="198">
        <f t="shared" si="23"/>
        <v>0</v>
      </c>
      <c r="L472" s="328"/>
      <c r="M472" s="328"/>
      <c r="N472" s="328"/>
      <c r="O472" s="198">
        <f t="shared" si="21"/>
        <v>0</v>
      </c>
      <c r="P472" s="198">
        <f t="shared" si="22"/>
        <v>0</v>
      </c>
      <c r="Q472" s="285" t="s">
        <v>1129</v>
      </c>
    </row>
    <row r="473" spans="1:17" ht="12.75">
      <c r="A473" s="288">
        <v>320</v>
      </c>
      <c r="B473" s="282">
        <v>100</v>
      </c>
      <c r="C473" s="282">
        <v>100</v>
      </c>
      <c r="D473" s="282">
        <v>200</v>
      </c>
      <c r="E473" s="283">
        <v>10</v>
      </c>
      <c r="F473" s="283"/>
      <c r="G473" s="309" t="s">
        <v>1112</v>
      </c>
      <c r="H473" s="199">
        <v>565595</v>
      </c>
      <c r="I473" s="199">
        <v>288892</v>
      </c>
      <c r="J473" s="199">
        <v>735645</v>
      </c>
      <c r="K473" s="199">
        <f t="shared" si="23"/>
        <v>272036</v>
      </c>
      <c r="L473" s="331">
        <v>46234</v>
      </c>
      <c r="M473" s="331">
        <v>90050</v>
      </c>
      <c r="N473" s="331">
        <f>58488+123498-46234</f>
        <v>135752</v>
      </c>
      <c r="O473" s="199">
        <f t="shared" si="21"/>
        <v>170050</v>
      </c>
      <c r="P473" s="199">
        <f t="shared" si="22"/>
        <v>-16856</v>
      </c>
      <c r="Q473" s="285"/>
    </row>
    <row r="474" spans="1:17" ht="12.75">
      <c r="A474" s="288">
        <v>320</v>
      </c>
      <c r="B474" s="282">
        <v>100</v>
      </c>
      <c r="C474" s="282">
        <v>100</v>
      </c>
      <c r="D474" s="282">
        <v>200</v>
      </c>
      <c r="E474" s="283">
        <v>20</v>
      </c>
      <c r="F474" s="283"/>
      <c r="G474" s="309" t="s">
        <v>1113</v>
      </c>
      <c r="H474" s="199">
        <v>149367</v>
      </c>
      <c r="I474" s="199">
        <v>40409</v>
      </c>
      <c r="J474" s="199">
        <v>149367</v>
      </c>
      <c r="K474" s="199">
        <f t="shared" si="23"/>
        <v>60010</v>
      </c>
      <c r="L474" s="331"/>
      <c r="M474" s="331">
        <v>18418</v>
      </c>
      <c r="N474" s="331">
        <f>25169+9780+6643</f>
        <v>41592</v>
      </c>
      <c r="O474" s="199">
        <f t="shared" si="21"/>
        <v>0</v>
      </c>
      <c r="P474" s="199">
        <f t="shared" si="22"/>
        <v>19601</v>
      </c>
      <c r="Q474" s="285"/>
    </row>
    <row r="475" spans="1:17" ht="12.75">
      <c r="A475" s="288">
        <v>320</v>
      </c>
      <c r="B475" s="282">
        <v>100</v>
      </c>
      <c r="C475" s="282">
        <v>100</v>
      </c>
      <c r="D475" s="282">
        <v>200</v>
      </c>
      <c r="E475" s="282">
        <v>30</v>
      </c>
      <c r="F475" s="282"/>
      <c r="G475" s="310" t="s">
        <v>1114</v>
      </c>
      <c r="H475" s="198">
        <v>0</v>
      </c>
      <c r="I475" s="198">
        <v>0</v>
      </c>
      <c r="J475" s="198">
        <v>0</v>
      </c>
      <c r="K475" s="198">
        <f t="shared" si="23"/>
        <v>0</v>
      </c>
      <c r="L475" s="328"/>
      <c r="M475" s="328"/>
      <c r="N475" s="328"/>
      <c r="O475" s="198">
        <f t="shared" si="21"/>
        <v>0</v>
      </c>
      <c r="P475" s="198">
        <f t="shared" si="22"/>
        <v>0</v>
      </c>
      <c r="Q475" s="285"/>
    </row>
    <row r="476" spans="1:17" ht="12.75">
      <c r="A476" s="288">
        <v>320</v>
      </c>
      <c r="B476" s="282">
        <v>100</v>
      </c>
      <c r="C476" s="282">
        <v>100</v>
      </c>
      <c r="D476" s="282">
        <v>200</v>
      </c>
      <c r="E476" s="282">
        <v>30</v>
      </c>
      <c r="F476" s="283">
        <v>5</v>
      </c>
      <c r="G476" s="309" t="s">
        <v>1115</v>
      </c>
      <c r="H476" s="199">
        <v>27719</v>
      </c>
      <c r="I476" s="199">
        <v>12575</v>
      </c>
      <c r="J476" s="199">
        <v>16314</v>
      </c>
      <c r="K476" s="199">
        <f t="shared" si="23"/>
        <v>0</v>
      </c>
      <c r="L476" s="331"/>
      <c r="M476" s="331"/>
      <c r="N476" s="331"/>
      <c r="O476" s="199">
        <f t="shared" si="21"/>
        <v>-11405</v>
      </c>
      <c r="P476" s="199">
        <f t="shared" si="22"/>
        <v>-12575</v>
      </c>
      <c r="Q476" s="285"/>
    </row>
    <row r="477" spans="1:17" ht="12.75">
      <c r="A477" s="288">
        <v>320</v>
      </c>
      <c r="B477" s="282">
        <v>100</v>
      </c>
      <c r="C477" s="282">
        <v>100</v>
      </c>
      <c r="D477" s="282">
        <v>200</v>
      </c>
      <c r="E477" s="282">
        <v>30</v>
      </c>
      <c r="F477" s="283">
        <v>10</v>
      </c>
      <c r="G477" s="309" t="s">
        <v>1116</v>
      </c>
      <c r="H477" s="199">
        <v>0</v>
      </c>
      <c r="I477" s="199">
        <v>0</v>
      </c>
      <c r="J477" s="199">
        <v>0</v>
      </c>
      <c r="K477" s="199">
        <f t="shared" si="23"/>
        <v>0</v>
      </c>
      <c r="L477" s="331"/>
      <c r="M477" s="331"/>
      <c r="N477" s="331"/>
      <c r="O477" s="199">
        <f t="shared" si="21"/>
        <v>0</v>
      </c>
      <c r="P477" s="199">
        <f t="shared" si="22"/>
        <v>0</v>
      </c>
      <c r="Q477" s="285"/>
    </row>
    <row r="478" spans="1:17" ht="12.75">
      <c r="A478" s="288">
        <v>320</v>
      </c>
      <c r="B478" s="282">
        <v>100</v>
      </c>
      <c r="C478" s="282">
        <v>100</v>
      </c>
      <c r="D478" s="282">
        <v>200</v>
      </c>
      <c r="E478" s="282">
        <v>40</v>
      </c>
      <c r="F478" s="282"/>
      <c r="G478" s="310" t="s">
        <v>1117</v>
      </c>
      <c r="H478" s="198">
        <v>0</v>
      </c>
      <c r="I478" s="198">
        <v>0</v>
      </c>
      <c r="J478" s="198">
        <v>0</v>
      </c>
      <c r="K478" s="198">
        <f t="shared" si="23"/>
        <v>0</v>
      </c>
      <c r="L478" s="328"/>
      <c r="M478" s="328"/>
      <c r="N478" s="328"/>
      <c r="O478" s="198">
        <f t="shared" si="21"/>
        <v>0</v>
      </c>
      <c r="P478" s="198">
        <f t="shared" si="22"/>
        <v>0</v>
      </c>
      <c r="Q478" s="285"/>
    </row>
    <row r="479" spans="1:17" ht="12.75">
      <c r="A479" s="288">
        <v>320</v>
      </c>
      <c r="B479" s="282">
        <v>100</v>
      </c>
      <c r="C479" s="282">
        <v>100</v>
      </c>
      <c r="D479" s="282">
        <v>200</v>
      </c>
      <c r="E479" s="282">
        <v>40</v>
      </c>
      <c r="F479" s="283">
        <v>5</v>
      </c>
      <c r="G479" s="309" t="s">
        <v>1118</v>
      </c>
      <c r="H479" s="199">
        <v>25250</v>
      </c>
      <c r="I479" s="199">
        <v>11565</v>
      </c>
      <c r="J479" s="199">
        <v>25250</v>
      </c>
      <c r="K479" s="199">
        <f t="shared" si="23"/>
        <v>6080</v>
      </c>
      <c r="L479" s="331"/>
      <c r="M479" s="331"/>
      <c r="N479" s="331">
        <v>6080</v>
      </c>
      <c r="O479" s="199">
        <f t="shared" si="21"/>
        <v>0</v>
      </c>
      <c r="P479" s="199">
        <f t="shared" si="22"/>
        <v>-5485</v>
      </c>
      <c r="Q479" s="285"/>
    </row>
    <row r="480" spans="1:17" ht="12.75">
      <c r="A480" s="288">
        <v>320</v>
      </c>
      <c r="B480" s="282">
        <v>100</v>
      </c>
      <c r="C480" s="282">
        <v>100</v>
      </c>
      <c r="D480" s="282">
        <v>200</v>
      </c>
      <c r="E480" s="282">
        <v>40</v>
      </c>
      <c r="F480" s="283">
        <v>10</v>
      </c>
      <c r="G480" s="309" t="s">
        <v>1119</v>
      </c>
      <c r="H480" s="199">
        <v>0</v>
      </c>
      <c r="I480" s="199">
        <v>0</v>
      </c>
      <c r="J480" s="199">
        <v>0</v>
      </c>
      <c r="K480" s="199">
        <f t="shared" si="23"/>
        <v>0</v>
      </c>
      <c r="L480" s="331"/>
      <c r="M480" s="331"/>
      <c r="N480" s="331"/>
      <c r="O480" s="199">
        <f t="shared" si="21"/>
        <v>0</v>
      </c>
      <c r="P480" s="199">
        <f t="shared" si="22"/>
        <v>0</v>
      </c>
      <c r="Q480" s="285"/>
    </row>
    <row r="481" spans="1:17" ht="12.75">
      <c r="A481" s="288">
        <v>320</v>
      </c>
      <c r="B481" s="282">
        <v>100</v>
      </c>
      <c r="C481" s="282">
        <v>100</v>
      </c>
      <c r="D481" s="282">
        <v>200</v>
      </c>
      <c r="E481" s="282">
        <v>50</v>
      </c>
      <c r="F481" s="282"/>
      <c r="G481" s="310" t="s">
        <v>1120</v>
      </c>
      <c r="H481" s="198">
        <v>0</v>
      </c>
      <c r="I481" s="198">
        <v>0</v>
      </c>
      <c r="J481" s="198">
        <v>0</v>
      </c>
      <c r="K481" s="198">
        <f t="shared" si="23"/>
        <v>0</v>
      </c>
      <c r="L481" s="328"/>
      <c r="M481" s="328"/>
      <c r="N481" s="328"/>
      <c r="O481" s="198">
        <f t="shared" si="21"/>
        <v>0</v>
      </c>
      <c r="P481" s="198">
        <f t="shared" si="22"/>
        <v>0</v>
      </c>
      <c r="Q481" s="285"/>
    </row>
    <row r="482" spans="1:17" ht="12.75">
      <c r="A482" s="288">
        <v>320</v>
      </c>
      <c r="B482" s="282">
        <v>100</v>
      </c>
      <c r="C482" s="282">
        <v>100</v>
      </c>
      <c r="D482" s="282">
        <v>200</v>
      </c>
      <c r="E482" s="282">
        <v>50</v>
      </c>
      <c r="F482" s="283">
        <v>5</v>
      </c>
      <c r="G482" s="309" t="s">
        <v>1121</v>
      </c>
      <c r="H482" s="199">
        <v>0</v>
      </c>
      <c r="I482" s="199">
        <v>0</v>
      </c>
      <c r="J482" s="199">
        <v>0</v>
      </c>
      <c r="K482" s="199">
        <f t="shared" si="23"/>
        <v>0</v>
      </c>
      <c r="L482" s="331"/>
      <c r="M482" s="331"/>
      <c r="N482" s="331"/>
      <c r="O482" s="199">
        <f t="shared" si="21"/>
        <v>0</v>
      </c>
      <c r="P482" s="199">
        <f t="shared" si="22"/>
        <v>0</v>
      </c>
      <c r="Q482" s="285"/>
    </row>
    <row r="483" spans="1:17" ht="12.75">
      <c r="A483" s="288">
        <v>320</v>
      </c>
      <c r="B483" s="282">
        <v>100</v>
      </c>
      <c r="C483" s="282">
        <v>100</v>
      </c>
      <c r="D483" s="282">
        <v>200</v>
      </c>
      <c r="E483" s="282">
        <v>50</v>
      </c>
      <c r="F483" s="283">
        <v>10</v>
      </c>
      <c r="G483" s="309" t="s">
        <v>1122</v>
      </c>
      <c r="H483" s="199">
        <v>0</v>
      </c>
      <c r="I483" s="199">
        <v>0</v>
      </c>
      <c r="J483" s="199">
        <v>0</v>
      </c>
      <c r="K483" s="199">
        <f t="shared" si="23"/>
        <v>0</v>
      </c>
      <c r="L483" s="331"/>
      <c r="M483" s="331"/>
      <c r="N483" s="331"/>
      <c r="O483" s="199">
        <f t="shared" si="21"/>
        <v>0</v>
      </c>
      <c r="P483" s="199">
        <f t="shared" si="22"/>
        <v>0</v>
      </c>
      <c r="Q483" s="285"/>
    </row>
    <row r="484" spans="1:17" ht="12.75">
      <c r="A484" s="288">
        <v>320</v>
      </c>
      <c r="B484" s="282">
        <v>100</v>
      </c>
      <c r="C484" s="282">
        <v>100</v>
      </c>
      <c r="D484" s="282">
        <v>200</v>
      </c>
      <c r="E484" s="282">
        <v>50</v>
      </c>
      <c r="F484" s="283">
        <v>15</v>
      </c>
      <c r="G484" s="309" t="s">
        <v>1123</v>
      </c>
      <c r="H484" s="199">
        <v>3000</v>
      </c>
      <c r="I484" s="199">
        <v>0</v>
      </c>
      <c r="J484" s="199">
        <v>3000</v>
      </c>
      <c r="K484" s="199">
        <f t="shared" si="23"/>
        <v>0</v>
      </c>
      <c r="L484" s="331"/>
      <c r="M484" s="331"/>
      <c r="N484" s="331"/>
      <c r="O484" s="199">
        <f t="shared" si="21"/>
        <v>0</v>
      </c>
      <c r="P484" s="199">
        <f t="shared" si="22"/>
        <v>0</v>
      </c>
      <c r="Q484" s="285"/>
    </row>
    <row r="485" spans="1:17" ht="12.75">
      <c r="A485" s="288">
        <v>320</v>
      </c>
      <c r="B485" s="282">
        <v>100</v>
      </c>
      <c r="C485" s="282">
        <v>100</v>
      </c>
      <c r="D485" s="282">
        <v>200</v>
      </c>
      <c r="E485" s="282">
        <v>50</v>
      </c>
      <c r="F485" s="283">
        <v>20</v>
      </c>
      <c r="G485" s="309" t="s">
        <v>1124</v>
      </c>
      <c r="H485" s="199">
        <v>0</v>
      </c>
      <c r="I485" s="199">
        <v>0</v>
      </c>
      <c r="J485" s="199">
        <v>0</v>
      </c>
      <c r="K485" s="199">
        <f t="shared" si="23"/>
        <v>0</v>
      </c>
      <c r="L485" s="331"/>
      <c r="M485" s="331"/>
      <c r="N485" s="331"/>
      <c r="O485" s="199">
        <f t="shared" si="21"/>
        <v>0</v>
      </c>
      <c r="P485" s="199">
        <f t="shared" si="22"/>
        <v>0</v>
      </c>
      <c r="Q485" s="285"/>
    </row>
    <row r="486" spans="1:17" ht="12.75">
      <c r="A486" s="288">
        <v>320</v>
      </c>
      <c r="B486" s="282">
        <v>100</v>
      </c>
      <c r="C486" s="282">
        <v>100</v>
      </c>
      <c r="D486" s="282">
        <v>200</v>
      </c>
      <c r="E486" s="282">
        <v>90</v>
      </c>
      <c r="F486" s="282"/>
      <c r="G486" s="310" t="s">
        <v>1125</v>
      </c>
      <c r="H486" s="198">
        <v>0</v>
      </c>
      <c r="I486" s="198">
        <v>0</v>
      </c>
      <c r="J486" s="198">
        <v>0</v>
      </c>
      <c r="K486" s="198">
        <f t="shared" si="23"/>
        <v>0</v>
      </c>
      <c r="L486" s="328"/>
      <c r="M486" s="328"/>
      <c r="N486" s="328"/>
      <c r="O486" s="198">
        <f t="shared" si="21"/>
        <v>0</v>
      </c>
      <c r="P486" s="198">
        <f t="shared" si="22"/>
        <v>0</v>
      </c>
      <c r="Q486" s="285"/>
    </row>
    <row r="487" spans="1:17" ht="12.75">
      <c r="A487" s="288">
        <v>320</v>
      </c>
      <c r="B487" s="282">
        <v>100</v>
      </c>
      <c r="C487" s="282">
        <v>100</v>
      </c>
      <c r="D487" s="282">
        <v>200</v>
      </c>
      <c r="E487" s="282">
        <v>90</v>
      </c>
      <c r="F487" s="283">
        <v>5</v>
      </c>
      <c r="G487" s="309" t="s">
        <v>1126</v>
      </c>
      <c r="H487" s="199">
        <v>233753</v>
      </c>
      <c r="I487" s="199">
        <v>100368</v>
      </c>
      <c r="J487" s="199">
        <v>284535</v>
      </c>
      <c r="K487" s="199">
        <f t="shared" si="23"/>
        <v>95628</v>
      </c>
      <c r="L487" s="331"/>
      <c r="M487" s="331">
        <v>30241</v>
      </c>
      <c r="N487" s="331">
        <f>43640+19954+1793</f>
        <v>65387</v>
      </c>
      <c r="O487" s="199">
        <f t="shared" si="21"/>
        <v>50782</v>
      </c>
      <c r="P487" s="199">
        <f t="shared" si="22"/>
        <v>-4740</v>
      </c>
      <c r="Q487" s="285"/>
    </row>
    <row r="488" spans="1:17" ht="12.75">
      <c r="A488" s="288">
        <v>320</v>
      </c>
      <c r="B488" s="282">
        <v>100</v>
      </c>
      <c r="C488" s="282">
        <v>100</v>
      </c>
      <c r="D488" s="282">
        <v>200</v>
      </c>
      <c r="E488" s="282">
        <v>90</v>
      </c>
      <c r="F488" s="283">
        <v>10</v>
      </c>
      <c r="G488" s="309" t="s">
        <v>1127</v>
      </c>
      <c r="H488" s="199">
        <v>0</v>
      </c>
      <c r="I488" s="199">
        <v>0</v>
      </c>
      <c r="J488" s="199">
        <v>0</v>
      </c>
      <c r="K488" s="199">
        <f t="shared" si="23"/>
        <v>0</v>
      </c>
      <c r="L488" s="331"/>
      <c r="M488" s="331"/>
      <c r="N488" s="331"/>
      <c r="O488" s="199">
        <f t="shared" si="21"/>
        <v>0</v>
      </c>
      <c r="P488" s="199">
        <f t="shared" si="22"/>
        <v>0</v>
      </c>
      <c r="Q488" s="285"/>
    </row>
    <row r="489" spans="1:17" ht="22.5">
      <c r="A489" s="288">
        <v>320</v>
      </c>
      <c r="B489" s="282">
        <v>100</v>
      </c>
      <c r="C489" s="282">
        <v>100</v>
      </c>
      <c r="D489" s="283">
        <v>300</v>
      </c>
      <c r="E489" s="283"/>
      <c r="F489" s="283"/>
      <c r="G489" s="289" t="s">
        <v>1130</v>
      </c>
      <c r="H489" s="199">
        <v>0</v>
      </c>
      <c r="I489" s="199">
        <v>0</v>
      </c>
      <c r="J489" s="199">
        <v>0</v>
      </c>
      <c r="K489" s="199">
        <f t="shared" si="23"/>
        <v>0</v>
      </c>
      <c r="L489" s="331"/>
      <c r="M489" s="331"/>
      <c r="N489" s="331"/>
      <c r="O489" s="199">
        <f t="shared" si="21"/>
        <v>0</v>
      </c>
      <c r="P489" s="199">
        <f t="shared" si="22"/>
        <v>0</v>
      </c>
      <c r="Q489" s="285" t="s">
        <v>1131</v>
      </c>
    </row>
    <row r="490" spans="1:17" ht="22.5">
      <c r="A490" s="288">
        <v>320</v>
      </c>
      <c r="B490" s="282">
        <v>100</v>
      </c>
      <c r="C490" s="282">
        <v>200</v>
      </c>
      <c r="D490" s="282"/>
      <c r="E490" s="282"/>
      <c r="F490" s="282"/>
      <c r="G490" s="280" t="s">
        <v>1132</v>
      </c>
      <c r="H490" s="198">
        <v>0</v>
      </c>
      <c r="I490" s="198">
        <v>0</v>
      </c>
      <c r="J490" s="198">
        <v>0</v>
      </c>
      <c r="K490" s="198">
        <f t="shared" si="23"/>
        <v>0</v>
      </c>
      <c r="L490" s="328"/>
      <c r="M490" s="328"/>
      <c r="N490" s="328"/>
      <c r="O490" s="198">
        <f t="shared" si="21"/>
        <v>0</v>
      </c>
      <c r="P490" s="198">
        <f t="shared" si="22"/>
        <v>0</v>
      </c>
      <c r="Q490" s="285" t="s">
        <v>1133</v>
      </c>
    </row>
    <row r="491" spans="1:17" ht="33.75">
      <c r="A491" s="288">
        <v>320</v>
      </c>
      <c r="B491" s="282">
        <v>100</v>
      </c>
      <c r="C491" s="282">
        <v>200</v>
      </c>
      <c r="D491" s="282">
        <v>100</v>
      </c>
      <c r="E491" s="282"/>
      <c r="F491" s="282"/>
      <c r="G491" s="280" t="s">
        <v>1134</v>
      </c>
      <c r="H491" s="198">
        <v>0</v>
      </c>
      <c r="I491" s="198">
        <v>0</v>
      </c>
      <c r="J491" s="198">
        <v>0</v>
      </c>
      <c r="K491" s="198">
        <f t="shared" si="23"/>
        <v>0</v>
      </c>
      <c r="L491" s="328"/>
      <c r="M491" s="328"/>
      <c r="N491" s="328"/>
      <c r="O491" s="198">
        <f t="shared" si="21"/>
        <v>0</v>
      </c>
      <c r="P491" s="198">
        <f t="shared" si="22"/>
        <v>0</v>
      </c>
      <c r="Q491" s="285" t="s">
        <v>1135</v>
      </c>
    </row>
    <row r="492" spans="1:17" ht="12.75">
      <c r="A492" s="288">
        <v>320</v>
      </c>
      <c r="B492" s="282">
        <v>100</v>
      </c>
      <c r="C492" s="282">
        <v>200</v>
      </c>
      <c r="D492" s="282">
        <v>100</v>
      </c>
      <c r="E492" s="283">
        <v>10</v>
      </c>
      <c r="F492" s="283"/>
      <c r="G492" s="309" t="s">
        <v>1112</v>
      </c>
      <c r="H492" s="199">
        <v>944429</v>
      </c>
      <c r="I492" s="199">
        <v>0</v>
      </c>
      <c r="J492" s="199">
        <v>974592</v>
      </c>
      <c r="K492" s="199">
        <f t="shared" si="23"/>
        <v>0</v>
      </c>
      <c r="L492" s="331"/>
      <c r="M492" s="331"/>
      <c r="N492" s="331"/>
      <c r="O492" s="199">
        <f t="shared" si="21"/>
        <v>30163</v>
      </c>
      <c r="P492" s="199">
        <f t="shared" si="22"/>
        <v>0</v>
      </c>
      <c r="Q492" s="285"/>
    </row>
    <row r="493" spans="1:17" ht="12.75">
      <c r="A493" s="288">
        <v>320</v>
      </c>
      <c r="B493" s="282">
        <v>100</v>
      </c>
      <c r="C493" s="282">
        <v>200</v>
      </c>
      <c r="D493" s="282">
        <v>100</v>
      </c>
      <c r="E493" s="283">
        <v>20</v>
      </c>
      <c r="F493" s="283"/>
      <c r="G493" s="309" t="s">
        <v>1113</v>
      </c>
      <c r="H493" s="199">
        <v>130985</v>
      </c>
      <c r="I493" s="199">
        <v>0</v>
      </c>
      <c r="J493" s="199">
        <v>152058</v>
      </c>
      <c r="K493" s="199">
        <f t="shared" si="23"/>
        <v>0</v>
      </c>
      <c r="L493" s="331"/>
      <c r="M493" s="331"/>
      <c r="N493" s="331"/>
      <c r="O493" s="199">
        <f t="shared" si="21"/>
        <v>21073</v>
      </c>
      <c r="P493" s="199">
        <f t="shared" si="22"/>
        <v>0</v>
      </c>
      <c r="Q493" s="285"/>
    </row>
    <row r="494" spans="1:17" ht="12.75">
      <c r="A494" s="288">
        <v>320</v>
      </c>
      <c r="B494" s="282">
        <v>100</v>
      </c>
      <c r="C494" s="282">
        <v>200</v>
      </c>
      <c r="D494" s="282">
        <v>100</v>
      </c>
      <c r="E494" s="283">
        <v>30</v>
      </c>
      <c r="F494" s="283"/>
      <c r="G494" s="309" t="s">
        <v>1136</v>
      </c>
      <c r="H494" s="199">
        <v>94767</v>
      </c>
      <c r="I494" s="199">
        <v>0</v>
      </c>
      <c r="J494" s="199">
        <v>17963</v>
      </c>
      <c r="K494" s="199">
        <f t="shared" si="23"/>
        <v>0</v>
      </c>
      <c r="L494" s="331"/>
      <c r="M494" s="331"/>
      <c r="N494" s="331"/>
      <c r="O494" s="199">
        <f t="shared" si="21"/>
        <v>-76804</v>
      </c>
      <c r="P494" s="199">
        <f t="shared" si="22"/>
        <v>0</v>
      </c>
      <c r="Q494" s="285"/>
    </row>
    <row r="495" spans="1:17" ht="12.75">
      <c r="A495" s="288">
        <v>320</v>
      </c>
      <c r="B495" s="282">
        <v>100</v>
      </c>
      <c r="C495" s="282">
        <v>200</v>
      </c>
      <c r="D495" s="282">
        <v>100</v>
      </c>
      <c r="E495" s="283">
        <v>40</v>
      </c>
      <c r="F495" s="283"/>
      <c r="G495" s="309" t="s">
        <v>1137</v>
      </c>
      <c r="H495" s="199">
        <v>16608</v>
      </c>
      <c r="I495" s="199">
        <v>0</v>
      </c>
      <c r="J495" s="199">
        <v>16608</v>
      </c>
      <c r="K495" s="199">
        <f t="shared" si="23"/>
        <v>0</v>
      </c>
      <c r="L495" s="331"/>
      <c r="M495" s="331"/>
      <c r="N495" s="331"/>
      <c r="O495" s="199">
        <f t="shared" si="21"/>
        <v>0</v>
      </c>
      <c r="P495" s="199">
        <f t="shared" si="22"/>
        <v>0</v>
      </c>
      <c r="Q495" s="285"/>
    </row>
    <row r="496" spans="1:17" ht="12.75">
      <c r="A496" s="288">
        <v>320</v>
      </c>
      <c r="B496" s="282">
        <v>100</v>
      </c>
      <c r="C496" s="282">
        <v>200</v>
      </c>
      <c r="D496" s="282">
        <v>100</v>
      </c>
      <c r="E496" s="282">
        <v>50</v>
      </c>
      <c r="F496" s="282"/>
      <c r="G496" s="310" t="s">
        <v>1138</v>
      </c>
      <c r="H496" s="198">
        <v>0</v>
      </c>
      <c r="I496" s="198">
        <v>0</v>
      </c>
      <c r="J496" s="198">
        <v>0</v>
      </c>
      <c r="K496" s="198">
        <f t="shared" si="23"/>
        <v>0</v>
      </c>
      <c r="L496" s="328"/>
      <c r="M496" s="328"/>
      <c r="N496" s="328"/>
      <c r="O496" s="198">
        <f t="shared" si="21"/>
        <v>0</v>
      </c>
      <c r="P496" s="198">
        <f t="shared" si="22"/>
        <v>0</v>
      </c>
      <c r="Q496" s="285"/>
    </row>
    <row r="497" spans="1:17" ht="12.75">
      <c r="A497" s="288">
        <v>320</v>
      </c>
      <c r="B497" s="282">
        <v>100</v>
      </c>
      <c r="C497" s="282">
        <v>200</v>
      </c>
      <c r="D497" s="282">
        <v>100</v>
      </c>
      <c r="E497" s="282">
        <v>50</v>
      </c>
      <c r="F497" s="283">
        <v>5</v>
      </c>
      <c r="G497" s="309" t="s">
        <v>1121</v>
      </c>
      <c r="H497" s="199">
        <v>0</v>
      </c>
      <c r="I497" s="199">
        <v>0</v>
      </c>
      <c r="J497" s="199">
        <v>0</v>
      </c>
      <c r="K497" s="199">
        <f t="shared" si="23"/>
        <v>0</v>
      </c>
      <c r="L497" s="331"/>
      <c r="M497" s="331"/>
      <c r="N497" s="331"/>
      <c r="O497" s="199">
        <f t="shared" si="21"/>
        <v>0</v>
      </c>
      <c r="P497" s="199">
        <f t="shared" si="22"/>
        <v>0</v>
      </c>
      <c r="Q497" s="285"/>
    </row>
    <row r="498" spans="1:17" ht="12.75">
      <c r="A498" s="288">
        <v>320</v>
      </c>
      <c r="B498" s="282">
        <v>100</v>
      </c>
      <c r="C498" s="282">
        <v>200</v>
      </c>
      <c r="D498" s="282">
        <v>100</v>
      </c>
      <c r="E498" s="282">
        <v>50</v>
      </c>
      <c r="F498" s="283">
        <v>10</v>
      </c>
      <c r="G498" s="309" t="s">
        <v>1122</v>
      </c>
      <c r="H498" s="199">
        <v>0</v>
      </c>
      <c r="I498" s="199">
        <v>0</v>
      </c>
      <c r="J498" s="199">
        <v>0</v>
      </c>
      <c r="K498" s="199">
        <f t="shared" si="23"/>
        <v>0</v>
      </c>
      <c r="L498" s="331"/>
      <c r="M498" s="331"/>
      <c r="N498" s="331"/>
      <c r="O498" s="199">
        <f t="shared" si="21"/>
        <v>0</v>
      </c>
      <c r="P498" s="199">
        <f t="shared" si="22"/>
        <v>0</v>
      </c>
      <c r="Q498" s="285"/>
    </row>
    <row r="499" spans="1:17" ht="12.75">
      <c r="A499" s="288">
        <v>320</v>
      </c>
      <c r="B499" s="282">
        <v>100</v>
      </c>
      <c r="C499" s="282">
        <v>200</v>
      </c>
      <c r="D499" s="282">
        <v>100</v>
      </c>
      <c r="E499" s="282">
        <v>50</v>
      </c>
      <c r="F499" s="283">
        <v>15</v>
      </c>
      <c r="G499" s="309" t="s">
        <v>1139</v>
      </c>
      <c r="H499" s="199">
        <v>500</v>
      </c>
      <c r="I499" s="199">
        <v>0</v>
      </c>
      <c r="J499" s="199">
        <v>500</v>
      </c>
      <c r="K499" s="199">
        <f t="shared" si="23"/>
        <v>0</v>
      </c>
      <c r="L499" s="331"/>
      <c r="M499" s="331"/>
      <c r="N499" s="331"/>
      <c r="O499" s="199">
        <f t="shared" si="21"/>
        <v>0</v>
      </c>
      <c r="P499" s="199">
        <f t="shared" si="22"/>
        <v>0</v>
      </c>
      <c r="Q499" s="285"/>
    </row>
    <row r="500" spans="1:17" ht="12.75">
      <c r="A500" s="288">
        <v>320</v>
      </c>
      <c r="B500" s="282">
        <v>100</v>
      </c>
      <c r="C500" s="282">
        <v>200</v>
      </c>
      <c r="D500" s="282">
        <v>100</v>
      </c>
      <c r="E500" s="283">
        <v>90</v>
      </c>
      <c r="F500" s="283"/>
      <c r="G500" s="309" t="s">
        <v>1140</v>
      </c>
      <c r="H500" s="199">
        <v>341846</v>
      </c>
      <c r="I500" s="199">
        <v>0</v>
      </c>
      <c r="J500" s="199">
        <v>334165</v>
      </c>
      <c r="K500" s="199">
        <f t="shared" si="23"/>
        <v>0</v>
      </c>
      <c r="L500" s="331"/>
      <c r="M500" s="331"/>
      <c r="N500" s="331"/>
      <c r="O500" s="199">
        <f t="shared" si="21"/>
        <v>-7681</v>
      </c>
      <c r="P500" s="199">
        <f t="shared" si="22"/>
        <v>0</v>
      </c>
      <c r="Q500" s="285"/>
    </row>
    <row r="501" spans="1:17" ht="33.75">
      <c r="A501" s="288">
        <v>320</v>
      </c>
      <c r="B501" s="282">
        <v>100</v>
      </c>
      <c r="C501" s="282">
        <v>200</v>
      </c>
      <c r="D501" s="282">
        <v>200</v>
      </c>
      <c r="E501" s="282"/>
      <c r="F501" s="282"/>
      <c r="G501" s="280" t="s">
        <v>1141</v>
      </c>
      <c r="H501" s="198">
        <v>0</v>
      </c>
      <c r="I501" s="198">
        <v>0</v>
      </c>
      <c r="J501" s="198">
        <v>0</v>
      </c>
      <c r="K501" s="198">
        <f t="shared" si="23"/>
        <v>0</v>
      </c>
      <c r="L501" s="328"/>
      <c r="M501" s="328"/>
      <c r="N501" s="328"/>
      <c r="O501" s="198">
        <f t="shared" si="21"/>
        <v>0</v>
      </c>
      <c r="P501" s="198">
        <f t="shared" si="22"/>
        <v>0</v>
      </c>
      <c r="Q501" s="285" t="s">
        <v>1142</v>
      </c>
    </row>
    <row r="502" spans="1:17" ht="12.75">
      <c r="A502" s="288">
        <v>320</v>
      </c>
      <c r="B502" s="282">
        <v>100</v>
      </c>
      <c r="C502" s="282">
        <v>200</v>
      </c>
      <c r="D502" s="282">
        <v>200</v>
      </c>
      <c r="E502" s="283">
        <v>10</v>
      </c>
      <c r="F502" s="283"/>
      <c r="G502" s="309" t="s">
        <v>1112</v>
      </c>
      <c r="H502" s="199">
        <v>113159</v>
      </c>
      <c r="I502" s="199">
        <v>15916</v>
      </c>
      <c r="J502" s="199">
        <v>53171</v>
      </c>
      <c r="K502" s="199">
        <f t="shared" si="23"/>
        <v>0</v>
      </c>
      <c r="L502" s="331"/>
      <c r="M502" s="331"/>
      <c r="N502" s="331"/>
      <c r="O502" s="199">
        <f t="shared" si="21"/>
        <v>-59988</v>
      </c>
      <c r="P502" s="199">
        <f t="shared" si="22"/>
        <v>-15916</v>
      </c>
      <c r="Q502" s="285"/>
    </row>
    <row r="503" spans="1:17" ht="12.75">
      <c r="A503" s="288">
        <v>320</v>
      </c>
      <c r="B503" s="282">
        <v>100</v>
      </c>
      <c r="C503" s="282">
        <v>200</v>
      </c>
      <c r="D503" s="282">
        <v>200</v>
      </c>
      <c r="E503" s="283">
        <v>20</v>
      </c>
      <c r="F503" s="283"/>
      <c r="G503" s="309" t="s">
        <v>1113</v>
      </c>
      <c r="H503" s="199">
        <v>22046</v>
      </c>
      <c r="I503" s="199">
        <v>0</v>
      </c>
      <c r="J503" s="199">
        <v>22046</v>
      </c>
      <c r="K503" s="199">
        <f t="shared" si="23"/>
        <v>0</v>
      </c>
      <c r="L503" s="331"/>
      <c r="M503" s="331"/>
      <c r="N503" s="331"/>
      <c r="O503" s="199">
        <f t="shared" si="21"/>
        <v>0</v>
      </c>
      <c r="P503" s="199">
        <f t="shared" si="22"/>
        <v>0</v>
      </c>
      <c r="Q503" s="285"/>
    </row>
    <row r="504" spans="1:17" ht="12.75">
      <c r="A504" s="288">
        <v>320</v>
      </c>
      <c r="B504" s="282">
        <v>100</v>
      </c>
      <c r="C504" s="282">
        <v>200</v>
      </c>
      <c r="D504" s="282">
        <v>200</v>
      </c>
      <c r="E504" s="283">
        <v>30</v>
      </c>
      <c r="F504" s="283"/>
      <c r="G504" s="309" t="s">
        <v>1136</v>
      </c>
      <c r="H504" s="199">
        <v>3115</v>
      </c>
      <c r="I504" s="199">
        <v>251</v>
      </c>
      <c r="J504" s="199">
        <v>2576</v>
      </c>
      <c r="K504" s="199">
        <f t="shared" si="23"/>
        <v>0</v>
      </c>
      <c r="L504" s="331"/>
      <c r="M504" s="331"/>
      <c r="N504" s="331"/>
      <c r="O504" s="199">
        <f t="shared" si="21"/>
        <v>-539</v>
      </c>
      <c r="P504" s="199">
        <f t="shared" si="22"/>
        <v>-251</v>
      </c>
      <c r="Q504" s="285"/>
    </row>
    <row r="505" spans="1:17" ht="12.75">
      <c r="A505" s="288">
        <v>320</v>
      </c>
      <c r="B505" s="282">
        <v>100</v>
      </c>
      <c r="C505" s="282">
        <v>200</v>
      </c>
      <c r="D505" s="282">
        <v>200</v>
      </c>
      <c r="E505" s="283">
        <v>40</v>
      </c>
      <c r="F505" s="283"/>
      <c r="G505" s="309" t="s">
        <v>1137</v>
      </c>
      <c r="H505" s="199">
        <v>1807</v>
      </c>
      <c r="I505" s="199">
        <v>1157</v>
      </c>
      <c r="J505" s="199">
        <v>1807</v>
      </c>
      <c r="K505" s="199">
        <f t="shared" si="23"/>
        <v>0</v>
      </c>
      <c r="L505" s="331"/>
      <c r="M505" s="331"/>
      <c r="N505" s="331"/>
      <c r="O505" s="199">
        <f t="shared" si="21"/>
        <v>0</v>
      </c>
      <c r="P505" s="199">
        <f t="shared" si="22"/>
        <v>-1157</v>
      </c>
      <c r="Q505" s="285"/>
    </row>
    <row r="506" spans="1:17" ht="12.75">
      <c r="A506" s="288">
        <v>320</v>
      </c>
      <c r="B506" s="282">
        <v>100</v>
      </c>
      <c r="C506" s="282">
        <v>200</v>
      </c>
      <c r="D506" s="282">
        <v>200</v>
      </c>
      <c r="E506" s="282">
        <v>50</v>
      </c>
      <c r="F506" s="282"/>
      <c r="G506" s="310" t="s">
        <v>1138</v>
      </c>
      <c r="H506" s="198">
        <v>0</v>
      </c>
      <c r="I506" s="198">
        <v>0</v>
      </c>
      <c r="J506" s="198">
        <v>0</v>
      </c>
      <c r="K506" s="198">
        <f t="shared" si="23"/>
        <v>0</v>
      </c>
      <c r="L506" s="328"/>
      <c r="M506" s="328"/>
      <c r="N506" s="328"/>
      <c r="O506" s="198">
        <f t="shared" si="21"/>
        <v>0</v>
      </c>
      <c r="P506" s="198">
        <f t="shared" si="22"/>
        <v>0</v>
      </c>
      <c r="Q506" s="285"/>
    </row>
    <row r="507" spans="1:17" ht="12.75">
      <c r="A507" s="288">
        <v>320</v>
      </c>
      <c r="B507" s="282">
        <v>100</v>
      </c>
      <c r="C507" s="282">
        <v>200</v>
      </c>
      <c r="D507" s="282">
        <v>200</v>
      </c>
      <c r="E507" s="282">
        <v>50</v>
      </c>
      <c r="F507" s="283">
        <v>5</v>
      </c>
      <c r="G507" s="309" t="s">
        <v>1121</v>
      </c>
      <c r="H507" s="199">
        <v>0</v>
      </c>
      <c r="I507" s="199">
        <v>0</v>
      </c>
      <c r="J507" s="199">
        <v>0</v>
      </c>
      <c r="K507" s="199">
        <f t="shared" si="23"/>
        <v>0</v>
      </c>
      <c r="L507" s="331"/>
      <c r="M507" s="331"/>
      <c r="N507" s="331"/>
      <c r="O507" s="199">
        <f t="shared" si="21"/>
        <v>0</v>
      </c>
      <c r="P507" s="199">
        <f t="shared" si="22"/>
        <v>0</v>
      </c>
      <c r="Q507" s="285"/>
    </row>
    <row r="508" spans="1:17" ht="12.75">
      <c r="A508" s="288">
        <v>320</v>
      </c>
      <c r="B508" s="282">
        <v>100</v>
      </c>
      <c r="C508" s="282">
        <v>200</v>
      </c>
      <c r="D508" s="282">
        <v>200</v>
      </c>
      <c r="E508" s="282">
        <v>50</v>
      </c>
      <c r="F508" s="283">
        <v>10</v>
      </c>
      <c r="G508" s="309" t="s">
        <v>1122</v>
      </c>
      <c r="H508" s="199">
        <v>0</v>
      </c>
      <c r="I508" s="199">
        <v>0</v>
      </c>
      <c r="J508" s="199">
        <v>0</v>
      </c>
      <c r="K508" s="199">
        <f t="shared" si="23"/>
        <v>0</v>
      </c>
      <c r="L508" s="331"/>
      <c r="M508" s="331"/>
      <c r="N508" s="331"/>
      <c r="O508" s="199">
        <f t="shared" si="21"/>
        <v>0</v>
      </c>
      <c r="P508" s="199">
        <f t="shared" si="22"/>
        <v>0</v>
      </c>
      <c r="Q508" s="285"/>
    </row>
    <row r="509" spans="1:17" ht="12.75">
      <c r="A509" s="288">
        <v>320</v>
      </c>
      <c r="B509" s="282">
        <v>100</v>
      </c>
      <c r="C509" s="282">
        <v>200</v>
      </c>
      <c r="D509" s="282">
        <v>200</v>
      </c>
      <c r="E509" s="282">
        <v>50</v>
      </c>
      <c r="F509" s="283">
        <v>15</v>
      </c>
      <c r="G509" s="309" t="s">
        <v>1139</v>
      </c>
      <c r="H509" s="199">
        <v>2400</v>
      </c>
      <c r="I509" s="199">
        <v>0</v>
      </c>
      <c r="J509" s="199">
        <v>2400</v>
      </c>
      <c r="K509" s="199">
        <f t="shared" si="23"/>
        <v>0</v>
      </c>
      <c r="L509" s="331"/>
      <c r="M509" s="331"/>
      <c r="N509" s="331"/>
      <c r="O509" s="199">
        <f t="shared" si="21"/>
        <v>0</v>
      </c>
      <c r="P509" s="199">
        <f t="shared" si="22"/>
        <v>0</v>
      </c>
      <c r="Q509" s="285"/>
    </row>
    <row r="510" spans="1:17" ht="12.75">
      <c r="A510" s="288">
        <v>320</v>
      </c>
      <c r="B510" s="282">
        <v>100</v>
      </c>
      <c r="C510" s="282">
        <v>200</v>
      </c>
      <c r="D510" s="282">
        <v>200</v>
      </c>
      <c r="E510" s="283">
        <v>90</v>
      </c>
      <c r="F510" s="283"/>
      <c r="G510" s="309" t="s">
        <v>1140</v>
      </c>
      <c r="H510" s="199">
        <v>45860</v>
      </c>
      <c r="I510" s="199">
        <v>4789</v>
      </c>
      <c r="J510" s="199">
        <v>26385</v>
      </c>
      <c r="K510" s="199">
        <f t="shared" si="23"/>
        <v>0</v>
      </c>
      <c r="L510" s="331"/>
      <c r="M510" s="331"/>
      <c r="N510" s="331"/>
      <c r="O510" s="199">
        <f t="shared" si="21"/>
        <v>-19475</v>
      </c>
      <c r="P510" s="199">
        <f t="shared" si="22"/>
        <v>-4789</v>
      </c>
      <c r="Q510" s="285"/>
    </row>
    <row r="511" spans="1:17" ht="22.5">
      <c r="A511" s="288">
        <v>320</v>
      </c>
      <c r="B511" s="282">
        <v>100</v>
      </c>
      <c r="C511" s="282">
        <v>200</v>
      </c>
      <c r="D511" s="283">
        <v>300</v>
      </c>
      <c r="E511" s="283"/>
      <c r="F511" s="283"/>
      <c r="G511" s="289" t="s">
        <v>1130</v>
      </c>
      <c r="H511" s="199">
        <v>0</v>
      </c>
      <c r="I511" s="199">
        <v>0</v>
      </c>
      <c r="J511" s="199">
        <v>0</v>
      </c>
      <c r="K511" s="199">
        <f t="shared" si="23"/>
        <v>0</v>
      </c>
      <c r="L511" s="331"/>
      <c r="M511" s="331"/>
      <c r="N511" s="331"/>
      <c r="O511" s="199">
        <f t="shared" si="21"/>
        <v>0</v>
      </c>
      <c r="P511" s="199">
        <f t="shared" si="22"/>
        <v>0</v>
      </c>
      <c r="Q511" s="285" t="s">
        <v>1143</v>
      </c>
    </row>
    <row r="512" spans="1:17" ht="22.5">
      <c r="A512" s="288">
        <v>320</v>
      </c>
      <c r="B512" s="282">
        <v>200</v>
      </c>
      <c r="C512" s="282"/>
      <c r="D512" s="282"/>
      <c r="E512" s="282"/>
      <c r="F512" s="282"/>
      <c r="G512" s="286" t="s">
        <v>1144</v>
      </c>
      <c r="H512" s="198">
        <v>0</v>
      </c>
      <c r="I512" s="198">
        <v>0</v>
      </c>
      <c r="J512" s="198">
        <v>0</v>
      </c>
      <c r="K512" s="198">
        <f t="shared" si="23"/>
        <v>0</v>
      </c>
      <c r="L512" s="328"/>
      <c r="M512" s="328"/>
      <c r="N512" s="328"/>
      <c r="O512" s="198">
        <f t="shared" si="21"/>
        <v>0</v>
      </c>
      <c r="P512" s="198">
        <f t="shared" si="22"/>
        <v>0</v>
      </c>
      <c r="Q512" s="285" t="s">
        <v>1145</v>
      </c>
    </row>
    <row r="513" spans="1:17" ht="33.75">
      <c r="A513" s="288">
        <v>320</v>
      </c>
      <c r="B513" s="282">
        <v>200</v>
      </c>
      <c r="C513" s="282">
        <v>100</v>
      </c>
      <c r="D513" s="282"/>
      <c r="E513" s="282"/>
      <c r="F513" s="282"/>
      <c r="G513" s="280" t="s">
        <v>1146</v>
      </c>
      <c r="H513" s="198">
        <v>0</v>
      </c>
      <c r="I513" s="198">
        <v>0</v>
      </c>
      <c r="J513" s="198">
        <v>0</v>
      </c>
      <c r="K513" s="198">
        <f t="shared" si="23"/>
        <v>0</v>
      </c>
      <c r="L513" s="328"/>
      <c r="M513" s="328"/>
      <c r="N513" s="328"/>
      <c r="O513" s="198">
        <f t="shared" si="21"/>
        <v>0</v>
      </c>
      <c r="P513" s="198">
        <f t="shared" si="22"/>
        <v>0</v>
      </c>
      <c r="Q513" s="285" t="s">
        <v>1147</v>
      </c>
    </row>
    <row r="514" spans="1:17" ht="12.75">
      <c r="A514" s="288">
        <v>320</v>
      </c>
      <c r="B514" s="282">
        <v>200</v>
      </c>
      <c r="C514" s="282">
        <v>100</v>
      </c>
      <c r="D514" s="283">
        <v>100</v>
      </c>
      <c r="E514" s="283"/>
      <c r="F514" s="283"/>
      <c r="G514" s="309" t="s">
        <v>1112</v>
      </c>
      <c r="H514" s="199">
        <v>8092859</v>
      </c>
      <c r="I514" s="199">
        <v>223542</v>
      </c>
      <c r="J514" s="199">
        <v>8079068</v>
      </c>
      <c r="K514" s="199">
        <f t="shared" si="23"/>
        <v>0</v>
      </c>
      <c r="L514" s="331"/>
      <c r="M514" s="331"/>
      <c r="N514" s="331"/>
      <c r="O514" s="199">
        <f t="shared" si="21"/>
        <v>-13791</v>
      </c>
      <c r="P514" s="199">
        <f t="shared" si="22"/>
        <v>-223542</v>
      </c>
      <c r="Q514" s="285"/>
    </row>
    <row r="515" spans="1:17" ht="12.75">
      <c r="A515" s="288">
        <v>320</v>
      </c>
      <c r="B515" s="282">
        <v>200</v>
      </c>
      <c r="C515" s="282">
        <v>100</v>
      </c>
      <c r="D515" s="283">
        <v>200</v>
      </c>
      <c r="E515" s="283"/>
      <c r="F515" s="283"/>
      <c r="G515" s="309" t="s">
        <v>1148</v>
      </c>
      <c r="H515" s="199">
        <v>0</v>
      </c>
      <c r="I515" s="199">
        <v>0</v>
      </c>
      <c r="J515" s="199">
        <v>0</v>
      </c>
      <c r="K515" s="199">
        <f t="shared" si="23"/>
        <v>0</v>
      </c>
      <c r="L515" s="331"/>
      <c r="M515" s="331"/>
      <c r="N515" s="331"/>
      <c r="O515" s="199">
        <f t="shared" si="21"/>
        <v>0</v>
      </c>
      <c r="P515" s="199">
        <f t="shared" si="22"/>
        <v>0</v>
      </c>
      <c r="Q515" s="285"/>
    </row>
    <row r="516" spans="1:17" ht="12.75">
      <c r="A516" s="288"/>
      <c r="B516" s="282"/>
      <c r="C516" s="282"/>
      <c r="D516" s="283">
        <v>300</v>
      </c>
      <c r="E516" s="283"/>
      <c r="F516" s="283"/>
      <c r="G516" s="309" t="s">
        <v>1149</v>
      </c>
      <c r="H516" s="199">
        <v>1375500</v>
      </c>
      <c r="I516" s="199">
        <v>12833</v>
      </c>
      <c r="J516" s="199">
        <v>1441921</v>
      </c>
      <c r="K516" s="199">
        <f t="shared" si="23"/>
        <v>0</v>
      </c>
      <c r="L516" s="331"/>
      <c r="M516" s="331"/>
      <c r="N516" s="331"/>
      <c r="O516" s="199">
        <f t="shared" si="21"/>
        <v>66421</v>
      </c>
      <c r="P516" s="199">
        <f t="shared" si="22"/>
        <v>-12833</v>
      </c>
      <c r="Q516" s="285"/>
    </row>
    <row r="517" spans="1:17" ht="12.75">
      <c r="A517" s="288">
        <v>320</v>
      </c>
      <c r="B517" s="282">
        <v>200</v>
      </c>
      <c r="C517" s="282">
        <v>100</v>
      </c>
      <c r="D517" s="283">
        <v>400</v>
      </c>
      <c r="E517" s="283"/>
      <c r="F517" s="283"/>
      <c r="G517" s="309" t="s">
        <v>1150</v>
      </c>
      <c r="H517" s="199">
        <v>602698</v>
      </c>
      <c r="I517" s="199">
        <v>872</v>
      </c>
      <c r="J517" s="199">
        <v>162323</v>
      </c>
      <c r="K517" s="199">
        <f t="shared" si="23"/>
        <v>0</v>
      </c>
      <c r="L517" s="331"/>
      <c r="M517" s="331"/>
      <c r="N517" s="331"/>
      <c r="O517" s="199">
        <f t="shared" si="21"/>
        <v>-440375</v>
      </c>
      <c r="P517" s="199">
        <f t="shared" si="22"/>
        <v>-872</v>
      </c>
      <c r="Q517" s="285"/>
    </row>
    <row r="518" spans="1:17" ht="12.75">
      <c r="A518" s="288">
        <v>320</v>
      </c>
      <c r="B518" s="282">
        <v>200</v>
      </c>
      <c r="C518" s="282">
        <v>100</v>
      </c>
      <c r="D518" s="283">
        <v>500</v>
      </c>
      <c r="E518" s="283"/>
      <c r="F518" s="283"/>
      <c r="G518" s="309" t="s">
        <v>1137</v>
      </c>
      <c r="H518" s="199">
        <v>513906</v>
      </c>
      <c r="I518" s="199">
        <v>51</v>
      </c>
      <c r="J518" s="199">
        <v>610851</v>
      </c>
      <c r="K518" s="199">
        <f t="shared" si="23"/>
        <v>0</v>
      </c>
      <c r="L518" s="331"/>
      <c r="M518" s="331"/>
      <c r="N518" s="331"/>
      <c r="O518" s="199">
        <f t="shared" ref="O518:O581" si="24">+J518-H518</f>
        <v>96945</v>
      </c>
      <c r="P518" s="199">
        <f t="shared" ref="P518:P581" si="25">+K518-I518</f>
        <v>-51</v>
      </c>
      <c r="Q518" s="285"/>
    </row>
    <row r="519" spans="1:17" ht="12.75">
      <c r="A519" s="288">
        <v>320</v>
      </c>
      <c r="B519" s="282">
        <v>200</v>
      </c>
      <c r="C519" s="282">
        <v>100</v>
      </c>
      <c r="D519" s="282">
        <v>600</v>
      </c>
      <c r="E519" s="282"/>
      <c r="F519" s="282"/>
      <c r="G519" s="310" t="s">
        <v>1120</v>
      </c>
      <c r="H519" s="199">
        <v>0</v>
      </c>
      <c r="I519" s="199">
        <v>0</v>
      </c>
      <c r="J519" s="199">
        <v>0</v>
      </c>
      <c r="K519" s="199">
        <f t="shared" ref="K519:K582" si="26">SUM(L519:N519)</f>
        <v>0</v>
      </c>
      <c r="L519" s="331"/>
      <c r="M519" s="331"/>
      <c r="N519" s="331"/>
      <c r="O519" s="199">
        <f t="shared" si="24"/>
        <v>0</v>
      </c>
      <c r="P519" s="199">
        <f t="shared" si="25"/>
        <v>0</v>
      </c>
      <c r="Q519" s="285"/>
    </row>
    <row r="520" spans="1:17" ht="12.75">
      <c r="A520" s="288">
        <v>320</v>
      </c>
      <c r="B520" s="282">
        <v>200</v>
      </c>
      <c r="C520" s="282">
        <v>100</v>
      </c>
      <c r="D520" s="283"/>
      <c r="E520" s="283">
        <v>5</v>
      </c>
      <c r="F520" s="283"/>
      <c r="G520" s="309" t="s">
        <v>1121</v>
      </c>
      <c r="H520" s="199">
        <v>0</v>
      </c>
      <c r="I520" s="199">
        <v>0</v>
      </c>
      <c r="J520" s="199">
        <v>0</v>
      </c>
      <c r="K520" s="199">
        <f t="shared" si="26"/>
        <v>0</v>
      </c>
      <c r="L520" s="331"/>
      <c r="M520" s="331"/>
      <c r="N520" s="331"/>
      <c r="O520" s="199">
        <f t="shared" si="24"/>
        <v>0</v>
      </c>
      <c r="P520" s="199">
        <f t="shared" si="25"/>
        <v>0</v>
      </c>
      <c r="Q520" s="285"/>
    </row>
    <row r="521" spans="1:17" ht="12.75">
      <c r="A521" s="288">
        <v>320</v>
      </c>
      <c r="B521" s="282">
        <v>200</v>
      </c>
      <c r="C521" s="282">
        <v>100</v>
      </c>
      <c r="D521" s="283"/>
      <c r="E521" s="283">
        <v>10</v>
      </c>
      <c r="F521" s="283"/>
      <c r="G521" s="309" t="s">
        <v>1122</v>
      </c>
      <c r="H521" s="199">
        <v>0</v>
      </c>
      <c r="I521" s="199">
        <v>0</v>
      </c>
      <c r="J521" s="199">
        <v>0</v>
      </c>
      <c r="K521" s="199">
        <f t="shared" si="26"/>
        <v>0</v>
      </c>
      <c r="L521" s="331"/>
      <c r="M521" s="331"/>
      <c r="N521" s="331"/>
      <c r="O521" s="199">
        <f t="shared" si="24"/>
        <v>0</v>
      </c>
      <c r="P521" s="199">
        <f t="shared" si="25"/>
        <v>0</v>
      </c>
      <c r="Q521" s="285"/>
    </row>
    <row r="522" spans="1:17" ht="12.75">
      <c r="A522" s="288"/>
      <c r="B522" s="282"/>
      <c r="C522" s="282"/>
      <c r="D522" s="283"/>
      <c r="E522" s="283">
        <v>15</v>
      </c>
      <c r="F522" s="283"/>
      <c r="G522" s="309" t="s">
        <v>1151</v>
      </c>
      <c r="H522" s="199">
        <v>7500</v>
      </c>
      <c r="I522" s="199">
        <v>0</v>
      </c>
      <c r="J522" s="199">
        <v>7500</v>
      </c>
      <c r="K522" s="199">
        <f t="shared" si="26"/>
        <v>0</v>
      </c>
      <c r="L522" s="331"/>
      <c r="M522" s="331"/>
      <c r="N522" s="331"/>
      <c r="O522" s="199">
        <f t="shared" si="24"/>
        <v>0</v>
      </c>
      <c r="P522" s="199">
        <f t="shared" si="25"/>
        <v>0</v>
      </c>
      <c r="Q522" s="285"/>
    </row>
    <row r="523" spans="1:17" ht="12.75">
      <c r="A523" s="288">
        <v>320</v>
      </c>
      <c r="B523" s="282">
        <v>200</v>
      </c>
      <c r="C523" s="282">
        <v>100</v>
      </c>
      <c r="D523" s="283">
        <v>700</v>
      </c>
      <c r="E523" s="283"/>
      <c r="F523" s="283"/>
      <c r="G523" s="309" t="s">
        <v>1140</v>
      </c>
      <c r="H523" s="199">
        <v>3099946</v>
      </c>
      <c r="I523" s="199">
        <v>73769</v>
      </c>
      <c r="J523" s="199">
        <v>2982394</v>
      </c>
      <c r="K523" s="199">
        <f t="shared" si="26"/>
        <v>0</v>
      </c>
      <c r="L523" s="331"/>
      <c r="M523" s="331"/>
      <c r="N523" s="331"/>
      <c r="O523" s="199">
        <f t="shared" si="24"/>
        <v>-117552</v>
      </c>
      <c r="P523" s="199">
        <f t="shared" si="25"/>
        <v>-73769</v>
      </c>
      <c r="Q523" s="285"/>
    </row>
    <row r="524" spans="1:17" ht="33.75">
      <c r="A524" s="288">
        <v>320</v>
      </c>
      <c r="B524" s="282">
        <v>200</v>
      </c>
      <c r="C524" s="282">
        <v>200</v>
      </c>
      <c r="D524" s="282"/>
      <c r="E524" s="282"/>
      <c r="F524" s="282"/>
      <c r="G524" s="280" t="s">
        <v>1152</v>
      </c>
      <c r="H524" s="198">
        <v>0</v>
      </c>
      <c r="I524" s="198">
        <v>0</v>
      </c>
      <c r="J524" s="198">
        <v>0</v>
      </c>
      <c r="K524" s="198">
        <f t="shared" si="26"/>
        <v>0</v>
      </c>
      <c r="L524" s="328"/>
      <c r="M524" s="328"/>
      <c r="N524" s="328"/>
      <c r="O524" s="198">
        <f t="shared" si="24"/>
        <v>0</v>
      </c>
      <c r="P524" s="198">
        <f t="shared" si="25"/>
        <v>0</v>
      </c>
      <c r="Q524" s="285" t="s">
        <v>1153</v>
      </c>
    </row>
    <row r="525" spans="1:17" ht="12.75">
      <c r="A525" s="288">
        <v>320</v>
      </c>
      <c r="B525" s="282">
        <v>200</v>
      </c>
      <c r="C525" s="282">
        <v>200</v>
      </c>
      <c r="D525" s="283">
        <v>100</v>
      </c>
      <c r="E525" s="283"/>
      <c r="F525" s="283"/>
      <c r="G525" s="309" t="s">
        <v>1112</v>
      </c>
      <c r="H525" s="199">
        <v>1392603</v>
      </c>
      <c r="I525" s="199">
        <v>343785</v>
      </c>
      <c r="J525" s="199">
        <v>2413648</v>
      </c>
      <c r="K525" s="199">
        <f t="shared" si="26"/>
        <v>565479</v>
      </c>
      <c r="L525" s="331"/>
      <c r="M525" s="331"/>
      <c r="N525" s="331">
        <v>565479</v>
      </c>
      <c r="O525" s="199">
        <f t="shared" si="24"/>
        <v>1021045</v>
      </c>
      <c r="P525" s="199">
        <f t="shared" si="25"/>
        <v>221694</v>
      </c>
      <c r="Q525" s="285"/>
    </row>
    <row r="526" spans="1:17" ht="12.75">
      <c r="A526" s="288">
        <v>320</v>
      </c>
      <c r="B526" s="282">
        <v>200</v>
      </c>
      <c r="C526" s="282">
        <v>200</v>
      </c>
      <c r="D526" s="283">
        <v>200</v>
      </c>
      <c r="E526" s="283"/>
      <c r="F526" s="283"/>
      <c r="G526" s="309" t="s">
        <v>1148</v>
      </c>
      <c r="H526" s="199">
        <v>0</v>
      </c>
      <c r="I526" s="199">
        <v>0</v>
      </c>
      <c r="J526" s="199">
        <v>0</v>
      </c>
      <c r="K526" s="199">
        <f t="shared" si="26"/>
        <v>0</v>
      </c>
      <c r="L526" s="331"/>
      <c r="M526" s="331"/>
      <c r="N526" s="331"/>
      <c r="O526" s="199">
        <f t="shared" si="24"/>
        <v>0</v>
      </c>
      <c r="P526" s="199">
        <f t="shared" si="25"/>
        <v>0</v>
      </c>
      <c r="Q526" s="285"/>
    </row>
    <row r="527" spans="1:17" ht="12.75">
      <c r="A527" s="288">
        <v>320</v>
      </c>
      <c r="B527" s="282">
        <v>200</v>
      </c>
      <c r="C527" s="282">
        <v>200</v>
      </c>
      <c r="D527" s="283">
        <v>300</v>
      </c>
      <c r="E527" s="283"/>
      <c r="F527" s="283"/>
      <c r="G527" s="309" t="s">
        <v>1149</v>
      </c>
      <c r="H527" s="199">
        <v>72773</v>
      </c>
      <c r="I527" s="199">
        <v>21097</v>
      </c>
      <c r="J527" s="199">
        <v>72773</v>
      </c>
      <c r="K527" s="199">
        <f t="shared" si="26"/>
        <v>43147</v>
      </c>
      <c r="L527" s="331"/>
      <c r="M527" s="331"/>
      <c r="N527" s="331">
        <v>43147</v>
      </c>
      <c r="O527" s="199">
        <f t="shared" si="24"/>
        <v>0</v>
      </c>
      <c r="P527" s="199">
        <f t="shared" si="25"/>
        <v>22050</v>
      </c>
      <c r="Q527" s="285"/>
    </row>
    <row r="528" spans="1:17" ht="12.75">
      <c r="A528" s="288">
        <v>320</v>
      </c>
      <c r="B528" s="282">
        <v>200</v>
      </c>
      <c r="C528" s="282">
        <v>200</v>
      </c>
      <c r="D528" s="283">
        <v>400</v>
      </c>
      <c r="E528" s="283"/>
      <c r="F528" s="283"/>
      <c r="G528" s="309" t="s">
        <v>1150</v>
      </c>
      <c r="H528" s="199">
        <v>106651</v>
      </c>
      <c r="I528" s="199">
        <v>80712</v>
      </c>
      <c r="J528" s="199">
        <v>19304</v>
      </c>
      <c r="K528" s="199">
        <f t="shared" si="26"/>
        <v>908</v>
      </c>
      <c r="L528" s="331"/>
      <c r="M528" s="331"/>
      <c r="N528" s="331">
        <v>908</v>
      </c>
      <c r="O528" s="199">
        <f t="shared" si="24"/>
        <v>-87347</v>
      </c>
      <c r="P528" s="199">
        <f t="shared" si="25"/>
        <v>-79804</v>
      </c>
      <c r="Q528" s="285"/>
    </row>
    <row r="529" spans="1:17" ht="12.75">
      <c r="A529" s="288">
        <v>320</v>
      </c>
      <c r="B529" s="282">
        <v>200</v>
      </c>
      <c r="C529" s="282">
        <v>200</v>
      </c>
      <c r="D529" s="283">
        <v>500</v>
      </c>
      <c r="E529" s="283"/>
      <c r="F529" s="283"/>
      <c r="G529" s="309" t="s">
        <v>1137</v>
      </c>
      <c r="H529" s="199">
        <v>206247</v>
      </c>
      <c r="I529" s="199">
        <v>115397</v>
      </c>
      <c r="J529" s="199">
        <v>32553</v>
      </c>
      <c r="K529" s="199">
        <f t="shared" si="26"/>
        <v>12817</v>
      </c>
      <c r="L529" s="331"/>
      <c r="M529" s="331"/>
      <c r="N529" s="331">
        <v>12817</v>
      </c>
      <c r="O529" s="199">
        <f t="shared" si="24"/>
        <v>-173694</v>
      </c>
      <c r="P529" s="199">
        <f t="shared" si="25"/>
        <v>-102580</v>
      </c>
      <c r="Q529" s="285"/>
    </row>
    <row r="530" spans="1:17" ht="12.75">
      <c r="A530" s="288">
        <v>320</v>
      </c>
      <c r="B530" s="282">
        <v>200</v>
      </c>
      <c r="C530" s="282">
        <v>200</v>
      </c>
      <c r="D530" s="282">
        <v>600</v>
      </c>
      <c r="E530" s="282"/>
      <c r="F530" s="282"/>
      <c r="G530" s="310" t="s">
        <v>1120</v>
      </c>
      <c r="H530" s="198">
        <v>0</v>
      </c>
      <c r="I530" s="198">
        <v>0</v>
      </c>
      <c r="J530" s="198">
        <v>0</v>
      </c>
      <c r="K530" s="198">
        <f t="shared" si="26"/>
        <v>0</v>
      </c>
      <c r="L530" s="328"/>
      <c r="M530" s="328"/>
      <c r="N530" s="328"/>
      <c r="O530" s="198">
        <f t="shared" si="24"/>
        <v>0</v>
      </c>
      <c r="P530" s="198">
        <f t="shared" si="25"/>
        <v>0</v>
      </c>
      <c r="Q530" s="285"/>
    </row>
    <row r="531" spans="1:17" ht="12.75">
      <c r="A531" s="288">
        <v>320</v>
      </c>
      <c r="B531" s="282">
        <v>200</v>
      </c>
      <c r="C531" s="282">
        <v>200</v>
      </c>
      <c r="D531" s="283"/>
      <c r="E531" s="283">
        <v>5</v>
      </c>
      <c r="F531" s="283"/>
      <c r="G531" s="309" t="s">
        <v>1121</v>
      </c>
      <c r="H531" s="199">
        <v>0</v>
      </c>
      <c r="I531" s="199">
        <v>0</v>
      </c>
      <c r="J531" s="199">
        <v>0</v>
      </c>
      <c r="K531" s="199">
        <f t="shared" si="26"/>
        <v>0</v>
      </c>
      <c r="L531" s="331"/>
      <c r="M531" s="331"/>
      <c r="N531" s="331"/>
      <c r="O531" s="199">
        <f t="shared" si="24"/>
        <v>0</v>
      </c>
      <c r="P531" s="199">
        <f t="shared" si="25"/>
        <v>0</v>
      </c>
      <c r="Q531" s="285"/>
    </row>
    <row r="532" spans="1:17" ht="12.75">
      <c r="A532" s="288">
        <v>320</v>
      </c>
      <c r="B532" s="282">
        <v>200</v>
      </c>
      <c r="C532" s="282">
        <v>200</v>
      </c>
      <c r="D532" s="283"/>
      <c r="E532" s="283">
        <v>10</v>
      </c>
      <c r="F532" s="283"/>
      <c r="G532" s="309" t="s">
        <v>1122</v>
      </c>
      <c r="H532" s="199">
        <v>0</v>
      </c>
      <c r="I532" s="199">
        <v>0</v>
      </c>
      <c r="J532" s="199">
        <v>0</v>
      </c>
      <c r="K532" s="199">
        <f t="shared" si="26"/>
        <v>0</v>
      </c>
      <c r="L532" s="331"/>
      <c r="M532" s="331"/>
      <c r="N532" s="331"/>
      <c r="O532" s="199">
        <f t="shared" si="24"/>
        <v>0</v>
      </c>
      <c r="P532" s="199">
        <f t="shared" si="25"/>
        <v>0</v>
      </c>
      <c r="Q532" s="285"/>
    </row>
    <row r="533" spans="1:17" ht="12.75">
      <c r="A533" s="288">
        <v>320</v>
      </c>
      <c r="B533" s="282">
        <v>200</v>
      </c>
      <c r="C533" s="282">
        <v>200</v>
      </c>
      <c r="D533" s="283"/>
      <c r="E533" s="283">
        <v>15</v>
      </c>
      <c r="F533" s="283"/>
      <c r="G533" s="309" t="s">
        <v>1151</v>
      </c>
      <c r="H533" s="199">
        <v>2100</v>
      </c>
      <c r="I533" s="199">
        <v>0</v>
      </c>
      <c r="J533" s="199">
        <v>2100</v>
      </c>
      <c r="K533" s="199">
        <f t="shared" si="26"/>
        <v>0</v>
      </c>
      <c r="L533" s="331"/>
      <c r="M533" s="331"/>
      <c r="N533" s="331"/>
      <c r="O533" s="199">
        <f t="shared" si="24"/>
        <v>0</v>
      </c>
      <c r="P533" s="199">
        <f t="shared" si="25"/>
        <v>0</v>
      </c>
      <c r="Q533" s="285"/>
    </row>
    <row r="534" spans="1:17" ht="12.75">
      <c r="A534" s="288">
        <v>320</v>
      </c>
      <c r="B534" s="282">
        <v>200</v>
      </c>
      <c r="C534" s="282">
        <v>200</v>
      </c>
      <c r="D534" s="283">
        <v>700</v>
      </c>
      <c r="E534" s="283"/>
      <c r="F534" s="283"/>
      <c r="G534" s="309" t="s">
        <v>1140</v>
      </c>
      <c r="H534" s="199">
        <v>530913</v>
      </c>
      <c r="I534" s="199">
        <v>170535</v>
      </c>
      <c r="J534" s="199">
        <v>786347</v>
      </c>
      <c r="K534" s="199">
        <f t="shared" si="26"/>
        <v>173482</v>
      </c>
      <c r="L534" s="331"/>
      <c r="M534" s="331"/>
      <c r="N534" s="331">
        <v>173482</v>
      </c>
      <c r="O534" s="199">
        <f t="shared" si="24"/>
        <v>255434</v>
      </c>
      <c r="P534" s="199">
        <f t="shared" si="25"/>
        <v>2947</v>
      </c>
      <c r="Q534" s="285"/>
    </row>
    <row r="535" spans="1:17" ht="33.75">
      <c r="A535" s="288">
        <v>320</v>
      </c>
      <c r="B535" s="282">
        <v>200</v>
      </c>
      <c r="C535" s="283">
        <v>300</v>
      </c>
      <c r="D535" s="283"/>
      <c r="E535" s="283"/>
      <c r="F535" s="283"/>
      <c r="G535" s="289" t="s">
        <v>1154</v>
      </c>
      <c r="H535" s="199">
        <v>0</v>
      </c>
      <c r="I535" s="199">
        <v>0</v>
      </c>
      <c r="J535" s="199">
        <v>0</v>
      </c>
      <c r="K535" s="199">
        <f t="shared" si="26"/>
        <v>0</v>
      </c>
      <c r="L535" s="331"/>
      <c r="M535" s="331"/>
      <c r="N535" s="331"/>
      <c r="O535" s="199">
        <f t="shared" si="24"/>
        <v>0</v>
      </c>
      <c r="P535" s="199">
        <f t="shared" si="25"/>
        <v>0</v>
      </c>
      <c r="Q535" s="285" t="s">
        <v>1155</v>
      </c>
    </row>
    <row r="536" spans="1:17" ht="22.5">
      <c r="A536" s="274">
        <v>325</v>
      </c>
      <c r="B536" s="275">
        <v>0</v>
      </c>
      <c r="C536" s="275">
        <v>0</v>
      </c>
      <c r="D536" s="275">
        <v>0</v>
      </c>
      <c r="E536" s="275">
        <v>0</v>
      </c>
      <c r="F536" s="275">
        <v>0</v>
      </c>
      <c r="G536" s="276" t="s">
        <v>1156</v>
      </c>
      <c r="H536" s="198">
        <v>0</v>
      </c>
      <c r="I536" s="198">
        <v>0</v>
      </c>
      <c r="J536" s="198">
        <v>0</v>
      </c>
      <c r="K536" s="198">
        <f t="shared" si="26"/>
        <v>0</v>
      </c>
      <c r="L536" s="328"/>
      <c r="M536" s="328"/>
      <c r="N536" s="328"/>
      <c r="O536" s="198">
        <f t="shared" si="24"/>
        <v>0</v>
      </c>
      <c r="P536" s="198">
        <f t="shared" si="25"/>
        <v>0</v>
      </c>
      <c r="Q536" s="297" t="s">
        <v>1157</v>
      </c>
    </row>
    <row r="537" spans="1:17" ht="22.5">
      <c r="A537" s="288">
        <v>325</v>
      </c>
      <c r="B537" s="282">
        <v>100</v>
      </c>
      <c r="C537" s="282"/>
      <c r="D537" s="282"/>
      <c r="E537" s="282"/>
      <c r="F537" s="282"/>
      <c r="G537" s="280" t="s">
        <v>1158</v>
      </c>
      <c r="H537" s="198">
        <v>0</v>
      </c>
      <c r="I537" s="198">
        <v>0</v>
      </c>
      <c r="J537" s="198">
        <v>0</v>
      </c>
      <c r="K537" s="198">
        <f t="shared" si="26"/>
        <v>0</v>
      </c>
      <c r="L537" s="328"/>
      <c r="M537" s="328"/>
      <c r="N537" s="328"/>
      <c r="O537" s="198">
        <f t="shared" si="24"/>
        <v>0</v>
      </c>
      <c r="P537" s="198">
        <f t="shared" si="25"/>
        <v>0</v>
      </c>
      <c r="Q537" s="285" t="s">
        <v>1159</v>
      </c>
    </row>
    <row r="538" spans="1:17" ht="33.75">
      <c r="A538" s="288">
        <v>325</v>
      </c>
      <c r="B538" s="282">
        <v>100</v>
      </c>
      <c r="C538" s="282">
        <v>100</v>
      </c>
      <c r="D538" s="282"/>
      <c r="E538" s="282"/>
      <c r="F538" s="282"/>
      <c r="G538" s="280" t="s">
        <v>1160</v>
      </c>
      <c r="H538" s="198">
        <v>0</v>
      </c>
      <c r="I538" s="198">
        <v>0</v>
      </c>
      <c r="J538" s="198">
        <v>0</v>
      </c>
      <c r="K538" s="198">
        <f t="shared" si="26"/>
        <v>0</v>
      </c>
      <c r="L538" s="328"/>
      <c r="M538" s="328"/>
      <c r="N538" s="328"/>
      <c r="O538" s="198">
        <f t="shared" si="24"/>
        <v>0</v>
      </c>
      <c r="P538" s="198">
        <f t="shared" si="25"/>
        <v>0</v>
      </c>
      <c r="Q538" s="285" t="s">
        <v>1161</v>
      </c>
    </row>
    <row r="539" spans="1:17" ht="12.75">
      <c r="A539" s="288">
        <v>325</v>
      </c>
      <c r="B539" s="282">
        <v>100</v>
      </c>
      <c r="C539" s="282">
        <v>100</v>
      </c>
      <c r="D539" s="283">
        <v>100</v>
      </c>
      <c r="E539" s="283"/>
      <c r="F539" s="283"/>
      <c r="G539" s="309" t="s">
        <v>1112</v>
      </c>
      <c r="H539" s="199">
        <v>88658</v>
      </c>
      <c r="I539" s="199">
        <v>0</v>
      </c>
      <c r="J539" s="199">
        <v>88658</v>
      </c>
      <c r="K539" s="199">
        <f t="shared" si="26"/>
        <v>0</v>
      </c>
      <c r="L539" s="331"/>
      <c r="M539" s="331"/>
      <c r="N539" s="331"/>
      <c r="O539" s="199">
        <f t="shared" si="24"/>
        <v>0</v>
      </c>
      <c r="P539" s="199">
        <f t="shared" si="25"/>
        <v>0</v>
      </c>
      <c r="Q539" s="285"/>
    </row>
    <row r="540" spans="1:17" ht="12.75">
      <c r="A540" s="288">
        <v>325</v>
      </c>
      <c r="B540" s="282">
        <v>100</v>
      </c>
      <c r="C540" s="282">
        <v>100</v>
      </c>
      <c r="D540" s="283">
        <v>200</v>
      </c>
      <c r="E540" s="283"/>
      <c r="F540" s="283"/>
      <c r="G540" s="309" t="s">
        <v>1113</v>
      </c>
      <c r="H540" s="199">
        <v>28969</v>
      </c>
      <c r="I540" s="199">
        <v>0</v>
      </c>
      <c r="J540" s="199">
        <v>22686</v>
      </c>
      <c r="K540" s="199">
        <f t="shared" si="26"/>
        <v>0</v>
      </c>
      <c r="L540" s="331"/>
      <c r="M540" s="331"/>
      <c r="N540" s="331"/>
      <c r="O540" s="199">
        <f t="shared" si="24"/>
        <v>-6283</v>
      </c>
      <c r="P540" s="199">
        <f t="shared" si="25"/>
        <v>0</v>
      </c>
      <c r="Q540" s="285"/>
    </row>
    <row r="541" spans="1:17" ht="12.75">
      <c r="A541" s="288">
        <v>325</v>
      </c>
      <c r="B541" s="282">
        <v>100</v>
      </c>
      <c r="C541" s="282">
        <v>100</v>
      </c>
      <c r="D541" s="283">
        <v>300</v>
      </c>
      <c r="E541" s="283"/>
      <c r="F541" s="283"/>
      <c r="G541" s="309" t="s">
        <v>1136</v>
      </c>
      <c r="H541" s="199">
        <v>8209</v>
      </c>
      <c r="I541" s="199">
        <v>0</v>
      </c>
      <c r="J541" s="199">
        <v>1936</v>
      </c>
      <c r="K541" s="199">
        <f t="shared" si="26"/>
        <v>0</v>
      </c>
      <c r="L541" s="331"/>
      <c r="M541" s="331"/>
      <c r="N541" s="331"/>
      <c r="O541" s="199">
        <f t="shared" si="24"/>
        <v>-6273</v>
      </c>
      <c r="P541" s="199">
        <f t="shared" si="25"/>
        <v>0</v>
      </c>
      <c r="Q541" s="285"/>
    </row>
    <row r="542" spans="1:17" ht="12.75">
      <c r="A542" s="288">
        <v>325</v>
      </c>
      <c r="B542" s="282">
        <v>100</v>
      </c>
      <c r="C542" s="282">
        <v>100</v>
      </c>
      <c r="D542" s="283">
        <v>400</v>
      </c>
      <c r="E542" s="283"/>
      <c r="F542" s="283"/>
      <c r="G542" s="309" t="s">
        <v>1137</v>
      </c>
      <c r="H542" s="199">
        <v>1061</v>
      </c>
      <c r="I542" s="199">
        <v>0</v>
      </c>
      <c r="J542" s="199">
        <v>1061</v>
      </c>
      <c r="K542" s="199">
        <f t="shared" si="26"/>
        <v>0</v>
      </c>
      <c r="L542" s="331"/>
      <c r="M542" s="331"/>
      <c r="N542" s="331"/>
      <c r="O542" s="199">
        <f t="shared" si="24"/>
        <v>0</v>
      </c>
      <c r="P542" s="199">
        <f t="shared" si="25"/>
        <v>0</v>
      </c>
      <c r="Q542" s="285"/>
    </row>
    <row r="543" spans="1:17" ht="12.75">
      <c r="A543" s="288">
        <v>325</v>
      </c>
      <c r="B543" s="282">
        <v>100</v>
      </c>
      <c r="C543" s="282">
        <v>100</v>
      </c>
      <c r="D543" s="282">
        <v>500</v>
      </c>
      <c r="E543" s="282"/>
      <c r="F543" s="282"/>
      <c r="G543" s="310" t="s">
        <v>1120</v>
      </c>
      <c r="H543" s="198">
        <v>0</v>
      </c>
      <c r="I543" s="198">
        <v>0</v>
      </c>
      <c r="J543" s="198">
        <v>0</v>
      </c>
      <c r="K543" s="198">
        <f t="shared" si="26"/>
        <v>0</v>
      </c>
      <c r="L543" s="328"/>
      <c r="M543" s="328"/>
      <c r="N543" s="328"/>
      <c r="O543" s="198">
        <f t="shared" si="24"/>
        <v>0</v>
      </c>
      <c r="P543" s="198">
        <f t="shared" si="25"/>
        <v>0</v>
      </c>
      <c r="Q543" s="285"/>
    </row>
    <row r="544" spans="1:17" ht="12.75">
      <c r="A544" s="288">
        <v>325</v>
      </c>
      <c r="B544" s="282">
        <v>100</v>
      </c>
      <c r="C544" s="282">
        <v>100</v>
      </c>
      <c r="D544" s="282">
        <v>500</v>
      </c>
      <c r="E544" s="283">
        <v>5</v>
      </c>
      <c r="F544" s="283"/>
      <c r="G544" s="309" t="s">
        <v>1121</v>
      </c>
      <c r="H544" s="199">
        <v>0</v>
      </c>
      <c r="I544" s="199">
        <v>0</v>
      </c>
      <c r="J544" s="199">
        <v>0</v>
      </c>
      <c r="K544" s="199">
        <f t="shared" si="26"/>
        <v>0</v>
      </c>
      <c r="L544" s="331"/>
      <c r="M544" s="331"/>
      <c r="N544" s="331"/>
      <c r="O544" s="199">
        <f t="shared" si="24"/>
        <v>0</v>
      </c>
      <c r="P544" s="199">
        <f t="shared" si="25"/>
        <v>0</v>
      </c>
      <c r="Q544" s="285"/>
    </row>
    <row r="545" spans="1:17" ht="12.75">
      <c r="A545" s="288">
        <v>325</v>
      </c>
      <c r="B545" s="282">
        <v>100</v>
      </c>
      <c r="C545" s="282">
        <v>100</v>
      </c>
      <c r="D545" s="282">
        <v>500</v>
      </c>
      <c r="E545" s="283">
        <v>10</v>
      </c>
      <c r="F545" s="283"/>
      <c r="G545" s="309" t="s">
        <v>1122</v>
      </c>
      <c r="H545" s="199">
        <v>0</v>
      </c>
      <c r="I545" s="199">
        <v>0</v>
      </c>
      <c r="J545" s="199">
        <v>0</v>
      </c>
      <c r="K545" s="199">
        <f t="shared" si="26"/>
        <v>0</v>
      </c>
      <c r="L545" s="331"/>
      <c r="M545" s="331"/>
      <c r="N545" s="331"/>
      <c r="O545" s="199">
        <f t="shared" si="24"/>
        <v>0</v>
      </c>
      <c r="P545" s="199">
        <f t="shared" si="25"/>
        <v>0</v>
      </c>
      <c r="Q545" s="285"/>
    </row>
    <row r="546" spans="1:17" ht="12.75">
      <c r="A546" s="288">
        <v>325</v>
      </c>
      <c r="B546" s="282">
        <v>100</v>
      </c>
      <c r="C546" s="282">
        <v>100</v>
      </c>
      <c r="D546" s="282">
        <v>500</v>
      </c>
      <c r="E546" s="283">
        <v>15</v>
      </c>
      <c r="F546" s="283"/>
      <c r="G546" s="309" t="s">
        <v>1162</v>
      </c>
      <c r="H546" s="199">
        <v>4372</v>
      </c>
      <c r="I546" s="199">
        <v>0</v>
      </c>
      <c r="J546" s="199">
        <v>4372</v>
      </c>
      <c r="K546" s="199">
        <f t="shared" si="26"/>
        <v>0</v>
      </c>
      <c r="L546" s="331"/>
      <c r="M546" s="331"/>
      <c r="N546" s="331"/>
      <c r="O546" s="199">
        <f t="shared" si="24"/>
        <v>0</v>
      </c>
      <c r="P546" s="199">
        <f t="shared" si="25"/>
        <v>0</v>
      </c>
      <c r="Q546" s="285"/>
    </row>
    <row r="547" spans="1:17" ht="12.75">
      <c r="A547" s="288">
        <v>325</v>
      </c>
      <c r="B547" s="282">
        <v>100</v>
      </c>
      <c r="C547" s="282">
        <v>100</v>
      </c>
      <c r="D547" s="283">
        <v>900</v>
      </c>
      <c r="E547" s="283"/>
      <c r="F547" s="283"/>
      <c r="G547" s="309" t="s">
        <v>1140</v>
      </c>
      <c r="H547" s="199">
        <v>33407</v>
      </c>
      <c r="I547" s="199">
        <v>0</v>
      </c>
      <c r="J547" s="199">
        <v>31070</v>
      </c>
      <c r="K547" s="199">
        <f t="shared" si="26"/>
        <v>0</v>
      </c>
      <c r="L547" s="331"/>
      <c r="M547" s="331"/>
      <c r="N547" s="331"/>
      <c r="O547" s="199">
        <f t="shared" si="24"/>
        <v>-2337</v>
      </c>
      <c r="P547" s="199">
        <f t="shared" si="25"/>
        <v>0</v>
      </c>
      <c r="Q547" s="285"/>
    </row>
    <row r="548" spans="1:17" ht="33.75">
      <c r="A548" s="288">
        <v>325</v>
      </c>
      <c r="B548" s="282">
        <v>100</v>
      </c>
      <c r="C548" s="282">
        <v>200</v>
      </c>
      <c r="D548" s="282"/>
      <c r="E548" s="282"/>
      <c r="F548" s="282"/>
      <c r="G548" s="280" t="s">
        <v>1163</v>
      </c>
      <c r="H548" s="198">
        <v>0</v>
      </c>
      <c r="I548" s="198">
        <v>0</v>
      </c>
      <c r="J548" s="198">
        <v>0</v>
      </c>
      <c r="K548" s="198">
        <f t="shared" si="26"/>
        <v>0</v>
      </c>
      <c r="L548" s="328"/>
      <c r="M548" s="328"/>
      <c r="N548" s="328"/>
      <c r="O548" s="198">
        <f t="shared" si="24"/>
        <v>0</v>
      </c>
      <c r="P548" s="198">
        <f t="shared" si="25"/>
        <v>0</v>
      </c>
      <c r="Q548" s="285" t="s">
        <v>1164</v>
      </c>
    </row>
    <row r="549" spans="1:17" ht="12.75">
      <c r="A549" s="288">
        <v>325</v>
      </c>
      <c r="B549" s="282">
        <v>100</v>
      </c>
      <c r="C549" s="282">
        <v>200</v>
      </c>
      <c r="D549" s="283">
        <v>100</v>
      </c>
      <c r="E549" s="283"/>
      <c r="F549" s="283"/>
      <c r="G549" s="309" t="s">
        <v>1112</v>
      </c>
      <c r="H549" s="199">
        <v>0</v>
      </c>
      <c r="I549" s="199">
        <v>0</v>
      </c>
      <c r="J549" s="199">
        <v>0</v>
      </c>
      <c r="K549" s="199">
        <f t="shared" si="26"/>
        <v>0</v>
      </c>
      <c r="L549" s="331"/>
      <c r="M549" s="331"/>
      <c r="N549" s="331"/>
      <c r="O549" s="199">
        <f t="shared" si="24"/>
        <v>0</v>
      </c>
      <c r="P549" s="199">
        <f t="shared" si="25"/>
        <v>0</v>
      </c>
      <c r="Q549" s="285"/>
    </row>
    <row r="550" spans="1:17" ht="12.75">
      <c r="A550" s="288">
        <v>325</v>
      </c>
      <c r="B550" s="282">
        <v>100</v>
      </c>
      <c r="C550" s="282">
        <v>200</v>
      </c>
      <c r="D550" s="283">
        <v>200</v>
      </c>
      <c r="E550" s="283"/>
      <c r="F550" s="283"/>
      <c r="G550" s="309" t="s">
        <v>1113</v>
      </c>
      <c r="H550" s="199">
        <v>0</v>
      </c>
      <c r="I550" s="199">
        <v>0</v>
      </c>
      <c r="J550" s="199">
        <v>0</v>
      </c>
      <c r="K550" s="199">
        <f t="shared" si="26"/>
        <v>0</v>
      </c>
      <c r="L550" s="331"/>
      <c r="M550" s="331"/>
      <c r="N550" s="331"/>
      <c r="O550" s="199">
        <f t="shared" si="24"/>
        <v>0</v>
      </c>
      <c r="P550" s="199">
        <f t="shared" si="25"/>
        <v>0</v>
      </c>
      <c r="Q550" s="285"/>
    </row>
    <row r="551" spans="1:17" ht="12.75">
      <c r="A551" s="288">
        <v>325</v>
      </c>
      <c r="B551" s="282">
        <v>100</v>
      </c>
      <c r="C551" s="282">
        <v>200</v>
      </c>
      <c r="D551" s="283">
        <v>300</v>
      </c>
      <c r="E551" s="283"/>
      <c r="F551" s="283"/>
      <c r="G551" s="309" t="s">
        <v>1136</v>
      </c>
      <c r="H551" s="199">
        <v>0</v>
      </c>
      <c r="I551" s="199">
        <v>0</v>
      </c>
      <c r="J551" s="199">
        <v>0</v>
      </c>
      <c r="K551" s="199">
        <f t="shared" si="26"/>
        <v>0</v>
      </c>
      <c r="L551" s="331"/>
      <c r="M551" s="331"/>
      <c r="N551" s="331"/>
      <c r="O551" s="199">
        <f t="shared" si="24"/>
        <v>0</v>
      </c>
      <c r="P551" s="199">
        <f t="shared" si="25"/>
        <v>0</v>
      </c>
      <c r="Q551" s="285"/>
    </row>
    <row r="552" spans="1:17" ht="12.75">
      <c r="A552" s="288">
        <v>325</v>
      </c>
      <c r="B552" s="282">
        <v>100</v>
      </c>
      <c r="C552" s="282">
        <v>200</v>
      </c>
      <c r="D552" s="283">
        <v>400</v>
      </c>
      <c r="E552" s="283"/>
      <c r="F552" s="283"/>
      <c r="G552" s="309" t="s">
        <v>1137</v>
      </c>
      <c r="H552" s="199">
        <v>0</v>
      </c>
      <c r="I552" s="199">
        <v>0</v>
      </c>
      <c r="J552" s="199">
        <v>0</v>
      </c>
      <c r="K552" s="199">
        <f t="shared" si="26"/>
        <v>0</v>
      </c>
      <c r="L552" s="331"/>
      <c r="M552" s="331"/>
      <c r="N552" s="331"/>
      <c r="O552" s="199">
        <f t="shared" si="24"/>
        <v>0</v>
      </c>
      <c r="P552" s="199">
        <f t="shared" si="25"/>
        <v>0</v>
      </c>
      <c r="Q552" s="285"/>
    </row>
    <row r="553" spans="1:17" ht="12.75">
      <c r="A553" s="288">
        <v>325</v>
      </c>
      <c r="B553" s="282">
        <v>100</v>
      </c>
      <c r="C553" s="282">
        <v>200</v>
      </c>
      <c r="D553" s="282">
        <v>500</v>
      </c>
      <c r="E553" s="282"/>
      <c r="F553" s="282"/>
      <c r="G553" s="310" t="s">
        <v>1120</v>
      </c>
      <c r="H553" s="198">
        <v>0</v>
      </c>
      <c r="I553" s="198">
        <v>0</v>
      </c>
      <c r="J553" s="198">
        <v>0</v>
      </c>
      <c r="K553" s="198">
        <f t="shared" si="26"/>
        <v>0</v>
      </c>
      <c r="L553" s="328"/>
      <c r="M553" s="328"/>
      <c r="N553" s="328"/>
      <c r="O553" s="198">
        <f t="shared" si="24"/>
        <v>0</v>
      </c>
      <c r="P553" s="198">
        <f t="shared" si="25"/>
        <v>0</v>
      </c>
      <c r="Q553" s="285"/>
    </row>
    <row r="554" spans="1:17" ht="12.75">
      <c r="A554" s="288">
        <v>325</v>
      </c>
      <c r="B554" s="282">
        <v>100</v>
      </c>
      <c r="C554" s="282">
        <v>200</v>
      </c>
      <c r="D554" s="282">
        <v>500</v>
      </c>
      <c r="E554" s="283">
        <v>5</v>
      </c>
      <c r="F554" s="283"/>
      <c r="G554" s="309" t="s">
        <v>1121</v>
      </c>
      <c r="H554" s="199">
        <v>0</v>
      </c>
      <c r="I554" s="199">
        <v>0</v>
      </c>
      <c r="J554" s="199">
        <v>0</v>
      </c>
      <c r="K554" s="199">
        <f t="shared" si="26"/>
        <v>0</v>
      </c>
      <c r="L554" s="331"/>
      <c r="M554" s="331"/>
      <c r="N554" s="331"/>
      <c r="O554" s="199">
        <f t="shared" si="24"/>
        <v>0</v>
      </c>
      <c r="P554" s="199">
        <f t="shared" si="25"/>
        <v>0</v>
      </c>
      <c r="Q554" s="285"/>
    </row>
    <row r="555" spans="1:17" ht="12.75">
      <c r="A555" s="288">
        <v>325</v>
      </c>
      <c r="B555" s="282">
        <v>100</v>
      </c>
      <c r="C555" s="282">
        <v>200</v>
      </c>
      <c r="D555" s="282">
        <v>500</v>
      </c>
      <c r="E555" s="283">
        <v>10</v>
      </c>
      <c r="F555" s="283"/>
      <c r="G555" s="309" t="s">
        <v>1122</v>
      </c>
      <c r="H555" s="199">
        <v>0</v>
      </c>
      <c r="I555" s="199">
        <v>0</v>
      </c>
      <c r="J555" s="199">
        <v>0</v>
      </c>
      <c r="K555" s="199">
        <f t="shared" si="26"/>
        <v>0</v>
      </c>
      <c r="L555" s="331"/>
      <c r="M555" s="331"/>
      <c r="N555" s="331"/>
      <c r="O555" s="199">
        <f t="shared" si="24"/>
        <v>0</v>
      </c>
      <c r="P555" s="199">
        <f t="shared" si="25"/>
        <v>0</v>
      </c>
      <c r="Q555" s="285"/>
    </row>
    <row r="556" spans="1:17" ht="12.75">
      <c r="A556" s="288">
        <v>325</v>
      </c>
      <c r="B556" s="282">
        <v>100</v>
      </c>
      <c r="C556" s="282">
        <v>200</v>
      </c>
      <c r="D556" s="282">
        <v>500</v>
      </c>
      <c r="E556" s="283">
        <v>15</v>
      </c>
      <c r="F556" s="283"/>
      <c r="G556" s="309" t="s">
        <v>1162</v>
      </c>
      <c r="H556" s="199">
        <v>0</v>
      </c>
      <c r="I556" s="199">
        <v>0</v>
      </c>
      <c r="J556" s="199">
        <v>0</v>
      </c>
      <c r="K556" s="199">
        <f t="shared" si="26"/>
        <v>0</v>
      </c>
      <c r="L556" s="331"/>
      <c r="M556" s="331"/>
      <c r="N556" s="331"/>
      <c r="O556" s="199">
        <f t="shared" si="24"/>
        <v>0</v>
      </c>
      <c r="P556" s="199">
        <f t="shared" si="25"/>
        <v>0</v>
      </c>
      <c r="Q556" s="285"/>
    </row>
    <row r="557" spans="1:17" ht="12.75">
      <c r="A557" s="288">
        <v>325</v>
      </c>
      <c r="B557" s="282">
        <v>100</v>
      </c>
      <c r="C557" s="282">
        <v>200</v>
      </c>
      <c r="D557" s="283">
        <v>900</v>
      </c>
      <c r="E557" s="283"/>
      <c r="F557" s="283"/>
      <c r="G557" s="309" t="s">
        <v>1140</v>
      </c>
      <c r="H557" s="199">
        <v>0</v>
      </c>
      <c r="I557" s="199">
        <v>0</v>
      </c>
      <c r="J557" s="199">
        <v>0</v>
      </c>
      <c r="K557" s="199">
        <f t="shared" si="26"/>
        <v>0</v>
      </c>
      <c r="L557" s="331"/>
      <c r="M557" s="331"/>
      <c r="N557" s="331"/>
      <c r="O557" s="199">
        <f t="shared" si="24"/>
        <v>0</v>
      </c>
      <c r="P557" s="199">
        <f t="shared" si="25"/>
        <v>0</v>
      </c>
      <c r="Q557" s="285"/>
    </row>
    <row r="558" spans="1:17" ht="22.5">
      <c r="A558" s="288">
        <v>325</v>
      </c>
      <c r="B558" s="282">
        <v>100</v>
      </c>
      <c r="C558" s="283">
        <v>300</v>
      </c>
      <c r="D558" s="283"/>
      <c r="E558" s="283"/>
      <c r="F558" s="283"/>
      <c r="G558" s="280" t="s">
        <v>1165</v>
      </c>
      <c r="H558" s="199">
        <v>0</v>
      </c>
      <c r="I558" s="199">
        <v>0</v>
      </c>
      <c r="J558" s="199">
        <v>0</v>
      </c>
      <c r="K558" s="199">
        <f t="shared" si="26"/>
        <v>0</v>
      </c>
      <c r="L558" s="331"/>
      <c r="M558" s="331"/>
      <c r="N558" s="331"/>
      <c r="O558" s="199">
        <f t="shared" si="24"/>
        <v>0</v>
      </c>
      <c r="P558" s="199">
        <f t="shared" si="25"/>
        <v>0</v>
      </c>
      <c r="Q558" s="285" t="s">
        <v>1166</v>
      </c>
    </row>
    <row r="559" spans="1:17" ht="22.5">
      <c r="A559" s="288">
        <v>325</v>
      </c>
      <c r="B559" s="282">
        <v>200</v>
      </c>
      <c r="C559" s="282"/>
      <c r="D559" s="282"/>
      <c r="E559" s="282"/>
      <c r="F559" s="282"/>
      <c r="G559" s="280" t="s">
        <v>1167</v>
      </c>
      <c r="H559" s="198">
        <v>0</v>
      </c>
      <c r="I559" s="198">
        <v>0</v>
      </c>
      <c r="J559" s="198">
        <v>0</v>
      </c>
      <c r="K559" s="198">
        <f t="shared" si="26"/>
        <v>0</v>
      </c>
      <c r="L559" s="328"/>
      <c r="M559" s="328"/>
      <c r="N559" s="328"/>
      <c r="O559" s="198">
        <f t="shared" si="24"/>
        <v>0</v>
      </c>
      <c r="P559" s="198">
        <f t="shared" si="25"/>
        <v>0</v>
      </c>
      <c r="Q559" s="285" t="s">
        <v>1168</v>
      </c>
    </row>
    <row r="560" spans="1:17" ht="33.75">
      <c r="A560" s="288">
        <v>325</v>
      </c>
      <c r="B560" s="282">
        <v>200</v>
      </c>
      <c r="C560" s="282">
        <v>100</v>
      </c>
      <c r="D560" s="282"/>
      <c r="E560" s="282"/>
      <c r="F560" s="282"/>
      <c r="G560" s="280" t="s">
        <v>1169</v>
      </c>
      <c r="H560" s="198">
        <v>0</v>
      </c>
      <c r="I560" s="198">
        <v>0</v>
      </c>
      <c r="J560" s="198">
        <v>0</v>
      </c>
      <c r="K560" s="198">
        <f t="shared" si="26"/>
        <v>0</v>
      </c>
      <c r="L560" s="328"/>
      <c r="M560" s="328"/>
      <c r="N560" s="328"/>
      <c r="O560" s="198">
        <f t="shared" si="24"/>
        <v>0</v>
      </c>
      <c r="P560" s="198">
        <f t="shared" si="25"/>
        <v>0</v>
      </c>
      <c r="Q560" s="285" t="s">
        <v>1170</v>
      </c>
    </row>
    <row r="561" spans="1:17" ht="12.75">
      <c r="A561" s="288">
        <v>325</v>
      </c>
      <c r="B561" s="282">
        <v>200</v>
      </c>
      <c r="C561" s="282">
        <v>100</v>
      </c>
      <c r="D561" s="283">
        <v>100</v>
      </c>
      <c r="E561" s="283"/>
      <c r="F561" s="283"/>
      <c r="G561" s="309" t="s">
        <v>1112</v>
      </c>
      <c r="H561" s="199">
        <v>0</v>
      </c>
      <c r="I561" s="199">
        <v>0</v>
      </c>
      <c r="J561" s="199">
        <v>0</v>
      </c>
      <c r="K561" s="199">
        <f t="shared" si="26"/>
        <v>0</v>
      </c>
      <c r="L561" s="331"/>
      <c r="M561" s="331"/>
      <c r="N561" s="331"/>
      <c r="O561" s="199">
        <f t="shared" si="24"/>
        <v>0</v>
      </c>
      <c r="P561" s="199">
        <f t="shared" si="25"/>
        <v>0</v>
      </c>
      <c r="Q561" s="285"/>
    </row>
    <row r="562" spans="1:17" ht="12.75">
      <c r="A562" s="288">
        <v>325</v>
      </c>
      <c r="B562" s="282">
        <v>200</v>
      </c>
      <c r="C562" s="282">
        <v>100</v>
      </c>
      <c r="D562" s="283">
        <v>200</v>
      </c>
      <c r="E562" s="283"/>
      <c r="F562" s="283"/>
      <c r="G562" s="309" t="s">
        <v>1148</v>
      </c>
      <c r="H562" s="199">
        <v>0</v>
      </c>
      <c r="I562" s="199">
        <v>0</v>
      </c>
      <c r="J562" s="199">
        <v>0</v>
      </c>
      <c r="K562" s="199">
        <f t="shared" si="26"/>
        <v>0</v>
      </c>
      <c r="L562" s="331"/>
      <c r="M562" s="331"/>
      <c r="N562" s="331"/>
      <c r="O562" s="199">
        <f t="shared" si="24"/>
        <v>0</v>
      </c>
      <c r="P562" s="199">
        <f t="shared" si="25"/>
        <v>0</v>
      </c>
      <c r="Q562" s="285"/>
    </row>
    <row r="563" spans="1:17" ht="12.75">
      <c r="A563" s="288">
        <v>325</v>
      </c>
      <c r="B563" s="282">
        <v>200</v>
      </c>
      <c r="C563" s="282">
        <v>100</v>
      </c>
      <c r="D563" s="283">
        <v>300</v>
      </c>
      <c r="E563" s="283"/>
      <c r="F563" s="283"/>
      <c r="G563" s="309" t="s">
        <v>1149</v>
      </c>
      <c r="H563" s="199">
        <v>0</v>
      </c>
      <c r="I563" s="199">
        <v>0</v>
      </c>
      <c r="J563" s="199">
        <v>0</v>
      </c>
      <c r="K563" s="199">
        <f t="shared" si="26"/>
        <v>0</v>
      </c>
      <c r="L563" s="331"/>
      <c r="M563" s="331"/>
      <c r="N563" s="331"/>
      <c r="O563" s="199">
        <f t="shared" si="24"/>
        <v>0</v>
      </c>
      <c r="P563" s="199">
        <f t="shared" si="25"/>
        <v>0</v>
      </c>
      <c r="Q563" s="285"/>
    </row>
    <row r="564" spans="1:17" ht="12.75">
      <c r="A564" s="288">
        <v>325</v>
      </c>
      <c r="B564" s="282">
        <v>200</v>
      </c>
      <c r="C564" s="282">
        <v>100</v>
      </c>
      <c r="D564" s="283">
        <v>400</v>
      </c>
      <c r="E564" s="283"/>
      <c r="F564" s="283"/>
      <c r="G564" s="309" t="s">
        <v>1150</v>
      </c>
      <c r="H564" s="199">
        <v>0</v>
      </c>
      <c r="I564" s="199">
        <v>0</v>
      </c>
      <c r="J564" s="199">
        <v>0</v>
      </c>
      <c r="K564" s="199">
        <f t="shared" si="26"/>
        <v>0</v>
      </c>
      <c r="L564" s="331"/>
      <c r="M564" s="331"/>
      <c r="N564" s="331"/>
      <c r="O564" s="199">
        <f t="shared" si="24"/>
        <v>0</v>
      </c>
      <c r="P564" s="199">
        <f t="shared" si="25"/>
        <v>0</v>
      </c>
      <c r="Q564" s="285"/>
    </row>
    <row r="565" spans="1:17" ht="12.75">
      <c r="A565" s="288">
        <v>325</v>
      </c>
      <c r="B565" s="282">
        <v>200</v>
      </c>
      <c r="C565" s="282">
        <v>100</v>
      </c>
      <c r="D565" s="283">
        <v>500</v>
      </c>
      <c r="E565" s="283"/>
      <c r="F565" s="283"/>
      <c r="G565" s="309" t="s">
        <v>1137</v>
      </c>
      <c r="H565" s="199">
        <v>0</v>
      </c>
      <c r="I565" s="199">
        <v>0</v>
      </c>
      <c r="J565" s="199">
        <v>0</v>
      </c>
      <c r="K565" s="199">
        <f t="shared" si="26"/>
        <v>0</v>
      </c>
      <c r="L565" s="331"/>
      <c r="M565" s="331"/>
      <c r="N565" s="331"/>
      <c r="O565" s="199">
        <f t="shared" si="24"/>
        <v>0</v>
      </c>
      <c r="P565" s="199">
        <f t="shared" si="25"/>
        <v>0</v>
      </c>
      <c r="Q565" s="285"/>
    </row>
    <row r="566" spans="1:17" ht="12.75">
      <c r="A566" s="288">
        <v>325</v>
      </c>
      <c r="B566" s="282">
        <v>200</v>
      </c>
      <c r="C566" s="282">
        <v>100</v>
      </c>
      <c r="D566" s="282">
        <v>600</v>
      </c>
      <c r="E566" s="282"/>
      <c r="F566" s="282"/>
      <c r="G566" s="310" t="s">
        <v>1120</v>
      </c>
      <c r="H566" s="198">
        <v>0</v>
      </c>
      <c r="I566" s="198">
        <v>0</v>
      </c>
      <c r="J566" s="198">
        <v>0</v>
      </c>
      <c r="K566" s="198">
        <f t="shared" si="26"/>
        <v>0</v>
      </c>
      <c r="L566" s="328"/>
      <c r="M566" s="328"/>
      <c r="N566" s="328"/>
      <c r="O566" s="198">
        <f t="shared" si="24"/>
        <v>0</v>
      </c>
      <c r="P566" s="198">
        <f t="shared" si="25"/>
        <v>0</v>
      </c>
      <c r="Q566" s="285"/>
    </row>
    <row r="567" spans="1:17" ht="12.75">
      <c r="A567" s="288">
        <v>325</v>
      </c>
      <c r="B567" s="282">
        <v>200</v>
      </c>
      <c r="C567" s="282">
        <v>100</v>
      </c>
      <c r="D567" s="282">
        <v>600</v>
      </c>
      <c r="E567" s="283">
        <v>5</v>
      </c>
      <c r="F567" s="283"/>
      <c r="G567" s="309" t="s">
        <v>1121</v>
      </c>
      <c r="H567" s="199">
        <v>0</v>
      </c>
      <c r="I567" s="199">
        <v>0</v>
      </c>
      <c r="J567" s="199">
        <v>0</v>
      </c>
      <c r="K567" s="199">
        <f t="shared" si="26"/>
        <v>0</v>
      </c>
      <c r="L567" s="331"/>
      <c r="M567" s="331"/>
      <c r="N567" s="331"/>
      <c r="O567" s="199">
        <f t="shared" si="24"/>
        <v>0</v>
      </c>
      <c r="P567" s="199">
        <f t="shared" si="25"/>
        <v>0</v>
      </c>
      <c r="Q567" s="285"/>
    </row>
    <row r="568" spans="1:17" ht="12.75">
      <c r="A568" s="288">
        <v>325</v>
      </c>
      <c r="B568" s="282">
        <v>200</v>
      </c>
      <c r="C568" s="282">
        <v>100</v>
      </c>
      <c r="D568" s="282">
        <v>600</v>
      </c>
      <c r="E568" s="283">
        <v>10</v>
      </c>
      <c r="F568" s="283"/>
      <c r="G568" s="309" t="s">
        <v>1122</v>
      </c>
      <c r="H568" s="199">
        <v>0</v>
      </c>
      <c r="I568" s="199">
        <v>0</v>
      </c>
      <c r="J568" s="199">
        <v>0</v>
      </c>
      <c r="K568" s="199">
        <f t="shared" si="26"/>
        <v>0</v>
      </c>
      <c r="L568" s="331"/>
      <c r="M568" s="331"/>
      <c r="N568" s="331"/>
      <c r="O568" s="199">
        <f t="shared" si="24"/>
        <v>0</v>
      </c>
      <c r="P568" s="199">
        <f t="shared" si="25"/>
        <v>0</v>
      </c>
      <c r="Q568" s="285"/>
    </row>
    <row r="569" spans="1:17" ht="12.75">
      <c r="A569" s="288">
        <v>325</v>
      </c>
      <c r="B569" s="282">
        <v>200</v>
      </c>
      <c r="C569" s="282">
        <v>100</v>
      </c>
      <c r="D569" s="282">
        <v>600</v>
      </c>
      <c r="E569" s="283">
        <v>15</v>
      </c>
      <c r="F569" s="283"/>
      <c r="G569" s="309" t="s">
        <v>1151</v>
      </c>
      <c r="H569" s="199">
        <v>0</v>
      </c>
      <c r="I569" s="199">
        <v>0</v>
      </c>
      <c r="J569" s="199">
        <v>0</v>
      </c>
      <c r="K569" s="199">
        <f t="shared" si="26"/>
        <v>0</v>
      </c>
      <c r="L569" s="331"/>
      <c r="M569" s="331"/>
      <c r="N569" s="331"/>
      <c r="O569" s="199">
        <f t="shared" si="24"/>
        <v>0</v>
      </c>
      <c r="P569" s="199">
        <f t="shared" si="25"/>
        <v>0</v>
      </c>
      <c r="Q569" s="285"/>
    </row>
    <row r="570" spans="1:17" ht="12.75">
      <c r="A570" s="288">
        <v>325</v>
      </c>
      <c r="B570" s="282">
        <v>200</v>
      </c>
      <c r="C570" s="282">
        <v>100</v>
      </c>
      <c r="D570" s="283">
        <v>900</v>
      </c>
      <c r="E570" s="283"/>
      <c r="F570" s="283"/>
      <c r="G570" s="309" t="s">
        <v>1140</v>
      </c>
      <c r="H570" s="199">
        <v>0</v>
      </c>
      <c r="I570" s="199">
        <v>0</v>
      </c>
      <c r="J570" s="199">
        <v>0</v>
      </c>
      <c r="K570" s="199">
        <f t="shared" si="26"/>
        <v>0</v>
      </c>
      <c r="L570" s="331"/>
      <c r="M570" s="331"/>
      <c r="N570" s="331"/>
      <c r="O570" s="199">
        <f t="shared" si="24"/>
        <v>0</v>
      </c>
      <c r="P570" s="199">
        <f t="shared" si="25"/>
        <v>0</v>
      </c>
      <c r="Q570" s="285"/>
    </row>
    <row r="571" spans="1:17" ht="33.75">
      <c r="A571" s="288">
        <v>325</v>
      </c>
      <c r="B571" s="282">
        <v>200</v>
      </c>
      <c r="C571" s="282">
        <v>200</v>
      </c>
      <c r="D571" s="282"/>
      <c r="E571" s="282"/>
      <c r="F571" s="282"/>
      <c r="G571" s="286" t="s">
        <v>1171</v>
      </c>
      <c r="H571" s="198">
        <v>0</v>
      </c>
      <c r="I571" s="198">
        <v>0</v>
      </c>
      <c r="J571" s="198">
        <v>0</v>
      </c>
      <c r="K571" s="198">
        <f t="shared" si="26"/>
        <v>0</v>
      </c>
      <c r="L571" s="328"/>
      <c r="M571" s="328"/>
      <c r="N571" s="328"/>
      <c r="O571" s="198">
        <f t="shared" si="24"/>
        <v>0</v>
      </c>
      <c r="P571" s="198">
        <f t="shared" si="25"/>
        <v>0</v>
      </c>
      <c r="Q571" s="285" t="s">
        <v>1172</v>
      </c>
    </row>
    <row r="572" spans="1:17" ht="12.75">
      <c r="A572" s="288">
        <v>325</v>
      </c>
      <c r="B572" s="282">
        <v>200</v>
      </c>
      <c r="C572" s="282">
        <v>200</v>
      </c>
      <c r="D572" s="283">
        <v>100</v>
      </c>
      <c r="E572" s="283"/>
      <c r="F572" s="283"/>
      <c r="G572" s="309" t="s">
        <v>1112</v>
      </c>
      <c r="H572" s="199">
        <v>0</v>
      </c>
      <c r="I572" s="199">
        <v>0</v>
      </c>
      <c r="J572" s="199">
        <v>0</v>
      </c>
      <c r="K572" s="199">
        <f t="shared" si="26"/>
        <v>0</v>
      </c>
      <c r="L572" s="331"/>
      <c r="M572" s="331"/>
      <c r="N572" s="331"/>
      <c r="O572" s="199">
        <f t="shared" si="24"/>
        <v>0</v>
      </c>
      <c r="P572" s="199">
        <f t="shared" si="25"/>
        <v>0</v>
      </c>
      <c r="Q572" s="285"/>
    </row>
    <row r="573" spans="1:17" ht="12.75">
      <c r="A573" s="288">
        <v>325</v>
      </c>
      <c r="B573" s="282">
        <v>200</v>
      </c>
      <c r="C573" s="282">
        <v>200</v>
      </c>
      <c r="D573" s="283">
        <v>200</v>
      </c>
      <c r="E573" s="283"/>
      <c r="F573" s="283"/>
      <c r="G573" s="309" t="s">
        <v>1148</v>
      </c>
      <c r="H573" s="199">
        <v>0</v>
      </c>
      <c r="I573" s="199">
        <v>0</v>
      </c>
      <c r="J573" s="199">
        <v>0</v>
      </c>
      <c r="K573" s="199">
        <f t="shared" si="26"/>
        <v>0</v>
      </c>
      <c r="L573" s="331"/>
      <c r="M573" s="331"/>
      <c r="N573" s="331"/>
      <c r="O573" s="199">
        <f t="shared" si="24"/>
        <v>0</v>
      </c>
      <c r="P573" s="199">
        <f t="shared" si="25"/>
        <v>0</v>
      </c>
      <c r="Q573" s="285"/>
    </row>
    <row r="574" spans="1:17" ht="12.75">
      <c r="A574" s="288">
        <v>325</v>
      </c>
      <c r="B574" s="282">
        <v>200</v>
      </c>
      <c r="C574" s="282">
        <v>200</v>
      </c>
      <c r="D574" s="283">
        <v>300</v>
      </c>
      <c r="E574" s="283"/>
      <c r="F574" s="283"/>
      <c r="G574" s="309" t="s">
        <v>1149</v>
      </c>
      <c r="H574" s="199">
        <v>0</v>
      </c>
      <c r="I574" s="199">
        <v>0</v>
      </c>
      <c r="J574" s="199">
        <v>0</v>
      </c>
      <c r="K574" s="199">
        <f t="shared" si="26"/>
        <v>0</v>
      </c>
      <c r="L574" s="331"/>
      <c r="M574" s="331"/>
      <c r="N574" s="331"/>
      <c r="O574" s="199">
        <f t="shared" si="24"/>
        <v>0</v>
      </c>
      <c r="P574" s="199">
        <f t="shared" si="25"/>
        <v>0</v>
      </c>
      <c r="Q574" s="285"/>
    </row>
    <row r="575" spans="1:17" ht="12.75">
      <c r="A575" s="288">
        <v>325</v>
      </c>
      <c r="B575" s="282">
        <v>200</v>
      </c>
      <c r="C575" s="282">
        <v>200</v>
      </c>
      <c r="D575" s="283">
        <v>400</v>
      </c>
      <c r="E575" s="283"/>
      <c r="F575" s="283"/>
      <c r="G575" s="309" t="s">
        <v>1150</v>
      </c>
      <c r="H575" s="199">
        <v>0</v>
      </c>
      <c r="I575" s="199">
        <v>0</v>
      </c>
      <c r="J575" s="199">
        <v>0</v>
      </c>
      <c r="K575" s="199">
        <f t="shared" si="26"/>
        <v>0</v>
      </c>
      <c r="L575" s="331"/>
      <c r="M575" s="331"/>
      <c r="N575" s="331"/>
      <c r="O575" s="199">
        <f t="shared" si="24"/>
        <v>0</v>
      </c>
      <c r="P575" s="199">
        <f t="shared" si="25"/>
        <v>0</v>
      </c>
      <c r="Q575" s="285"/>
    </row>
    <row r="576" spans="1:17" ht="12.75">
      <c r="A576" s="288">
        <v>325</v>
      </c>
      <c r="B576" s="282">
        <v>200</v>
      </c>
      <c r="C576" s="282">
        <v>200</v>
      </c>
      <c r="D576" s="283">
        <v>500</v>
      </c>
      <c r="E576" s="283"/>
      <c r="F576" s="283"/>
      <c r="G576" s="309" t="s">
        <v>1137</v>
      </c>
      <c r="H576" s="199">
        <v>0</v>
      </c>
      <c r="I576" s="199">
        <v>0</v>
      </c>
      <c r="J576" s="199">
        <v>0</v>
      </c>
      <c r="K576" s="199">
        <f t="shared" si="26"/>
        <v>0</v>
      </c>
      <c r="L576" s="331"/>
      <c r="M576" s="331"/>
      <c r="N576" s="331"/>
      <c r="O576" s="199">
        <f t="shared" si="24"/>
        <v>0</v>
      </c>
      <c r="P576" s="199">
        <f t="shared" si="25"/>
        <v>0</v>
      </c>
      <c r="Q576" s="285"/>
    </row>
    <row r="577" spans="1:17" ht="12.75">
      <c r="A577" s="288">
        <v>325</v>
      </c>
      <c r="B577" s="282">
        <v>200</v>
      </c>
      <c r="C577" s="282">
        <v>200</v>
      </c>
      <c r="D577" s="282">
        <v>600</v>
      </c>
      <c r="E577" s="282"/>
      <c r="F577" s="282"/>
      <c r="G577" s="310" t="s">
        <v>1120</v>
      </c>
      <c r="H577" s="198">
        <v>0</v>
      </c>
      <c r="I577" s="198">
        <v>0</v>
      </c>
      <c r="J577" s="198">
        <v>0</v>
      </c>
      <c r="K577" s="198">
        <f t="shared" si="26"/>
        <v>0</v>
      </c>
      <c r="L577" s="328"/>
      <c r="M577" s="328"/>
      <c r="N577" s="328"/>
      <c r="O577" s="198">
        <f t="shared" si="24"/>
        <v>0</v>
      </c>
      <c r="P577" s="198">
        <f t="shared" si="25"/>
        <v>0</v>
      </c>
      <c r="Q577" s="285"/>
    </row>
    <row r="578" spans="1:17" ht="12.75">
      <c r="A578" s="288">
        <v>325</v>
      </c>
      <c r="B578" s="282">
        <v>200</v>
      </c>
      <c r="C578" s="282">
        <v>200</v>
      </c>
      <c r="D578" s="282">
        <v>600</v>
      </c>
      <c r="E578" s="283">
        <v>5</v>
      </c>
      <c r="F578" s="283"/>
      <c r="G578" s="309" t="s">
        <v>1121</v>
      </c>
      <c r="H578" s="199">
        <v>0</v>
      </c>
      <c r="I578" s="199">
        <v>0</v>
      </c>
      <c r="J578" s="199">
        <v>0</v>
      </c>
      <c r="K578" s="199">
        <f t="shared" si="26"/>
        <v>0</v>
      </c>
      <c r="L578" s="331"/>
      <c r="M578" s="331"/>
      <c r="N578" s="331"/>
      <c r="O578" s="199">
        <f t="shared" si="24"/>
        <v>0</v>
      </c>
      <c r="P578" s="199">
        <f t="shared" si="25"/>
        <v>0</v>
      </c>
      <c r="Q578" s="285"/>
    </row>
    <row r="579" spans="1:17" ht="12.75">
      <c r="A579" s="288">
        <v>325</v>
      </c>
      <c r="B579" s="282">
        <v>200</v>
      </c>
      <c r="C579" s="282">
        <v>200</v>
      </c>
      <c r="D579" s="282">
        <v>600</v>
      </c>
      <c r="E579" s="283">
        <v>10</v>
      </c>
      <c r="F579" s="283"/>
      <c r="G579" s="309" t="s">
        <v>1122</v>
      </c>
      <c r="H579" s="199">
        <v>0</v>
      </c>
      <c r="I579" s="199">
        <v>0</v>
      </c>
      <c r="J579" s="199">
        <v>0</v>
      </c>
      <c r="K579" s="199">
        <f t="shared" si="26"/>
        <v>0</v>
      </c>
      <c r="L579" s="331"/>
      <c r="M579" s="331"/>
      <c r="N579" s="331"/>
      <c r="O579" s="199">
        <f t="shared" si="24"/>
        <v>0</v>
      </c>
      <c r="P579" s="199">
        <f t="shared" si="25"/>
        <v>0</v>
      </c>
      <c r="Q579" s="285"/>
    </row>
    <row r="580" spans="1:17" ht="12.75">
      <c r="A580" s="288">
        <v>325</v>
      </c>
      <c r="B580" s="282">
        <v>200</v>
      </c>
      <c r="C580" s="282">
        <v>200</v>
      </c>
      <c r="D580" s="282">
        <v>600</v>
      </c>
      <c r="E580" s="283">
        <v>15</v>
      </c>
      <c r="F580" s="283"/>
      <c r="G580" s="309" t="s">
        <v>1151</v>
      </c>
      <c r="H580" s="199">
        <v>0</v>
      </c>
      <c r="I580" s="199">
        <v>0</v>
      </c>
      <c r="J580" s="199">
        <v>0</v>
      </c>
      <c r="K580" s="199">
        <f t="shared" si="26"/>
        <v>0</v>
      </c>
      <c r="L580" s="331"/>
      <c r="M580" s="331"/>
      <c r="N580" s="331"/>
      <c r="O580" s="199">
        <f t="shared" si="24"/>
        <v>0</v>
      </c>
      <c r="P580" s="199">
        <f t="shared" si="25"/>
        <v>0</v>
      </c>
      <c r="Q580" s="285"/>
    </row>
    <row r="581" spans="1:17" ht="12.75">
      <c r="A581" s="288">
        <v>325</v>
      </c>
      <c r="B581" s="282">
        <v>200</v>
      </c>
      <c r="C581" s="282">
        <v>200</v>
      </c>
      <c r="D581" s="283">
        <v>900</v>
      </c>
      <c r="E581" s="283"/>
      <c r="F581" s="283"/>
      <c r="G581" s="309" t="s">
        <v>1140</v>
      </c>
      <c r="H581" s="199">
        <v>0</v>
      </c>
      <c r="I581" s="199">
        <v>0</v>
      </c>
      <c r="J581" s="199">
        <v>0</v>
      </c>
      <c r="K581" s="199">
        <f t="shared" si="26"/>
        <v>0</v>
      </c>
      <c r="L581" s="331"/>
      <c r="M581" s="331"/>
      <c r="N581" s="331"/>
      <c r="O581" s="199">
        <f t="shared" si="24"/>
        <v>0</v>
      </c>
      <c r="P581" s="199">
        <f t="shared" si="25"/>
        <v>0</v>
      </c>
      <c r="Q581" s="285"/>
    </row>
    <row r="582" spans="1:17" ht="22.5">
      <c r="A582" s="288">
        <v>325</v>
      </c>
      <c r="B582" s="282">
        <v>200</v>
      </c>
      <c r="C582" s="283">
        <v>300</v>
      </c>
      <c r="D582" s="283"/>
      <c r="E582" s="283"/>
      <c r="F582" s="283"/>
      <c r="G582" s="280" t="s">
        <v>1173</v>
      </c>
      <c r="H582" s="199">
        <v>0</v>
      </c>
      <c r="I582" s="199">
        <v>0</v>
      </c>
      <c r="J582" s="199">
        <v>0</v>
      </c>
      <c r="K582" s="199">
        <f t="shared" si="26"/>
        <v>0</v>
      </c>
      <c r="L582" s="331"/>
      <c r="M582" s="331"/>
      <c r="N582" s="331"/>
      <c r="O582" s="199">
        <f t="shared" ref="O582:O645" si="27">+J582-H582</f>
        <v>0</v>
      </c>
      <c r="P582" s="199">
        <f t="shared" ref="P582:P645" si="28">+K582-I582</f>
        <v>0</v>
      </c>
      <c r="Q582" s="285" t="s">
        <v>1174</v>
      </c>
    </row>
    <row r="583" spans="1:17" ht="22.5">
      <c r="A583" s="274">
        <v>330</v>
      </c>
      <c r="B583" s="275">
        <v>0</v>
      </c>
      <c r="C583" s="275">
        <v>0</v>
      </c>
      <c r="D583" s="275">
        <v>0</v>
      </c>
      <c r="E583" s="275">
        <v>0</v>
      </c>
      <c r="F583" s="275">
        <v>0</v>
      </c>
      <c r="G583" s="276" t="s">
        <v>1175</v>
      </c>
      <c r="H583" s="198">
        <v>0</v>
      </c>
      <c r="I583" s="198">
        <v>0</v>
      </c>
      <c r="J583" s="198">
        <v>0</v>
      </c>
      <c r="K583" s="198">
        <f t="shared" ref="K583:K646" si="29">SUM(L583:N583)</f>
        <v>0</v>
      </c>
      <c r="L583" s="328"/>
      <c r="M583" s="328"/>
      <c r="N583" s="328"/>
      <c r="O583" s="198">
        <f t="shared" si="27"/>
        <v>0</v>
      </c>
      <c r="P583" s="198">
        <f t="shared" si="28"/>
        <v>0</v>
      </c>
      <c r="Q583" s="297" t="s">
        <v>1176</v>
      </c>
    </row>
    <row r="584" spans="1:17" ht="22.5">
      <c r="A584" s="288">
        <v>330</v>
      </c>
      <c r="B584" s="282">
        <v>100</v>
      </c>
      <c r="C584" s="282"/>
      <c r="D584" s="282"/>
      <c r="E584" s="282"/>
      <c r="F584" s="282"/>
      <c r="G584" s="280" t="s">
        <v>1177</v>
      </c>
      <c r="H584" s="198">
        <v>0</v>
      </c>
      <c r="I584" s="198">
        <v>0</v>
      </c>
      <c r="J584" s="198">
        <v>0</v>
      </c>
      <c r="K584" s="198">
        <f t="shared" si="29"/>
        <v>0</v>
      </c>
      <c r="L584" s="328"/>
      <c r="M584" s="328"/>
      <c r="N584" s="328"/>
      <c r="O584" s="198">
        <f t="shared" si="27"/>
        <v>0</v>
      </c>
      <c r="P584" s="198">
        <f t="shared" si="28"/>
        <v>0</v>
      </c>
      <c r="Q584" s="285" t="s">
        <v>1178</v>
      </c>
    </row>
    <row r="585" spans="1:17" ht="33.75">
      <c r="A585" s="288">
        <v>330</v>
      </c>
      <c r="B585" s="282">
        <v>100</v>
      </c>
      <c r="C585" s="282">
        <v>100</v>
      </c>
      <c r="D585" s="282"/>
      <c r="E585" s="282"/>
      <c r="F585" s="282"/>
      <c r="G585" s="280" t="s">
        <v>1179</v>
      </c>
      <c r="H585" s="198">
        <v>0</v>
      </c>
      <c r="I585" s="198">
        <v>0</v>
      </c>
      <c r="J585" s="198">
        <v>0</v>
      </c>
      <c r="K585" s="198">
        <f t="shared" si="29"/>
        <v>0</v>
      </c>
      <c r="L585" s="328"/>
      <c r="M585" s="328"/>
      <c r="N585" s="328"/>
      <c r="O585" s="198">
        <f t="shared" si="27"/>
        <v>0</v>
      </c>
      <c r="P585" s="198">
        <f t="shared" si="28"/>
        <v>0</v>
      </c>
      <c r="Q585" s="285" t="s">
        <v>1180</v>
      </c>
    </row>
    <row r="586" spans="1:17" ht="12.75">
      <c r="A586" s="288">
        <v>330</v>
      </c>
      <c r="B586" s="282">
        <v>100</v>
      </c>
      <c r="C586" s="282">
        <v>100</v>
      </c>
      <c r="D586" s="283">
        <v>100</v>
      </c>
      <c r="E586" s="283"/>
      <c r="F586" s="283"/>
      <c r="G586" s="309" t="s">
        <v>1112</v>
      </c>
      <c r="H586" s="199">
        <v>44676</v>
      </c>
      <c r="I586" s="199">
        <v>0</v>
      </c>
      <c r="J586" s="199">
        <v>90980</v>
      </c>
      <c r="K586" s="199">
        <f t="shared" si="29"/>
        <v>0</v>
      </c>
      <c r="L586" s="331"/>
      <c r="M586" s="331"/>
      <c r="N586" s="331"/>
      <c r="O586" s="199">
        <f t="shared" si="27"/>
        <v>46304</v>
      </c>
      <c r="P586" s="199">
        <f t="shared" si="28"/>
        <v>0</v>
      </c>
      <c r="Q586" s="285"/>
    </row>
    <row r="587" spans="1:17" ht="12.75">
      <c r="A587" s="288">
        <v>330</v>
      </c>
      <c r="B587" s="282">
        <v>100</v>
      </c>
      <c r="C587" s="282">
        <v>100</v>
      </c>
      <c r="D587" s="283">
        <v>200</v>
      </c>
      <c r="E587" s="283"/>
      <c r="F587" s="283"/>
      <c r="G587" s="309" t="s">
        <v>1113</v>
      </c>
      <c r="H587" s="199">
        <v>12464</v>
      </c>
      <c r="I587" s="199">
        <v>0</v>
      </c>
      <c r="J587" s="199">
        <v>31716</v>
      </c>
      <c r="K587" s="199">
        <f t="shared" si="29"/>
        <v>0</v>
      </c>
      <c r="L587" s="331"/>
      <c r="M587" s="331"/>
      <c r="N587" s="331"/>
      <c r="O587" s="199">
        <f t="shared" si="27"/>
        <v>19252</v>
      </c>
      <c r="P587" s="199">
        <f t="shared" si="28"/>
        <v>0</v>
      </c>
      <c r="Q587" s="285"/>
    </row>
    <row r="588" spans="1:17" ht="12.75">
      <c r="A588" s="288">
        <v>330</v>
      </c>
      <c r="B588" s="282">
        <v>100</v>
      </c>
      <c r="C588" s="282">
        <v>100</v>
      </c>
      <c r="D588" s="283">
        <v>300</v>
      </c>
      <c r="E588" s="283"/>
      <c r="F588" s="283"/>
      <c r="G588" s="309" t="s">
        <v>1136</v>
      </c>
      <c r="H588" s="199">
        <v>1044</v>
      </c>
      <c r="I588" s="199">
        <v>0</v>
      </c>
      <c r="J588" s="199">
        <v>2495</v>
      </c>
      <c r="K588" s="199">
        <f t="shared" si="29"/>
        <v>0</v>
      </c>
      <c r="L588" s="331"/>
      <c r="M588" s="331"/>
      <c r="N588" s="331"/>
      <c r="O588" s="199">
        <f t="shared" si="27"/>
        <v>1451</v>
      </c>
      <c r="P588" s="199">
        <f t="shared" si="28"/>
        <v>0</v>
      </c>
      <c r="Q588" s="285"/>
    </row>
    <row r="589" spans="1:17" ht="12.75">
      <c r="A589" s="288">
        <v>330</v>
      </c>
      <c r="B589" s="282">
        <v>100</v>
      </c>
      <c r="C589" s="282">
        <v>100</v>
      </c>
      <c r="D589" s="283">
        <v>400</v>
      </c>
      <c r="E589" s="283"/>
      <c r="F589" s="283"/>
      <c r="G589" s="309" t="s">
        <v>1137</v>
      </c>
      <c r="H589" s="199">
        <v>583</v>
      </c>
      <c r="I589" s="199">
        <v>0</v>
      </c>
      <c r="J589" s="199">
        <v>1750</v>
      </c>
      <c r="K589" s="199">
        <f t="shared" si="29"/>
        <v>0</v>
      </c>
      <c r="L589" s="331"/>
      <c r="M589" s="331"/>
      <c r="N589" s="331"/>
      <c r="O589" s="199">
        <f t="shared" si="27"/>
        <v>1167</v>
      </c>
      <c r="P589" s="199">
        <f t="shared" si="28"/>
        <v>0</v>
      </c>
      <c r="Q589" s="285"/>
    </row>
    <row r="590" spans="1:17" ht="12.75">
      <c r="A590" s="288">
        <v>330</v>
      </c>
      <c r="B590" s="282">
        <v>100</v>
      </c>
      <c r="C590" s="282">
        <v>100</v>
      </c>
      <c r="D590" s="282">
        <v>500</v>
      </c>
      <c r="E590" s="282"/>
      <c r="F590" s="282"/>
      <c r="G590" s="310" t="s">
        <v>1120</v>
      </c>
      <c r="H590" s="198">
        <v>0</v>
      </c>
      <c r="I590" s="198">
        <v>0</v>
      </c>
      <c r="J590" s="198">
        <v>0</v>
      </c>
      <c r="K590" s="198">
        <f t="shared" si="29"/>
        <v>0</v>
      </c>
      <c r="L590" s="328"/>
      <c r="M590" s="328"/>
      <c r="N590" s="328"/>
      <c r="O590" s="198">
        <f t="shared" si="27"/>
        <v>0</v>
      </c>
      <c r="P590" s="198">
        <f t="shared" si="28"/>
        <v>0</v>
      </c>
      <c r="Q590" s="285"/>
    </row>
    <row r="591" spans="1:17" ht="12.75">
      <c r="A591" s="288">
        <v>330</v>
      </c>
      <c r="B591" s="282">
        <v>100</v>
      </c>
      <c r="C591" s="282">
        <v>100</v>
      </c>
      <c r="D591" s="282">
        <v>500</v>
      </c>
      <c r="E591" s="283">
        <v>5</v>
      </c>
      <c r="F591" s="283"/>
      <c r="G591" s="309" t="s">
        <v>1121</v>
      </c>
      <c r="H591" s="199">
        <v>0</v>
      </c>
      <c r="I591" s="199">
        <v>0</v>
      </c>
      <c r="J591" s="199">
        <v>0</v>
      </c>
      <c r="K591" s="199">
        <f t="shared" si="29"/>
        <v>0</v>
      </c>
      <c r="L591" s="331"/>
      <c r="M591" s="331"/>
      <c r="N591" s="331"/>
      <c r="O591" s="199">
        <f t="shared" si="27"/>
        <v>0</v>
      </c>
      <c r="P591" s="199">
        <f t="shared" si="28"/>
        <v>0</v>
      </c>
      <c r="Q591" s="285"/>
    </row>
    <row r="592" spans="1:17" ht="12.75">
      <c r="A592" s="288">
        <v>330</v>
      </c>
      <c r="B592" s="282">
        <v>100</v>
      </c>
      <c r="C592" s="282">
        <v>100</v>
      </c>
      <c r="D592" s="282">
        <v>500</v>
      </c>
      <c r="E592" s="283">
        <v>10</v>
      </c>
      <c r="F592" s="283"/>
      <c r="G592" s="309" t="s">
        <v>1122</v>
      </c>
      <c r="H592" s="199">
        <v>0</v>
      </c>
      <c r="I592" s="199">
        <v>0</v>
      </c>
      <c r="J592" s="199">
        <v>0</v>
      </c>
      <c r="K592" s="199">
        <f t="shared" si="29"/>
        <v>0</v>
      </c>
      <c r="L592" s="331"/>
      <c r="M592" s="331"/>
      <c r="N592" s="331"/>
      <c r="O592" s="199">
        <f t="shared" si="27"/>
        <v>0</v>
      </c>
      <c r="P592" s="199">
        <f t="shared" si="28"/>
        <v>0</v>
      </c>
      <c r="Q592" s="285"/>
    </row>
    <row r="593" spans="1:17" ht="12.75">
      <c r="A593" s="288">
        <v>330</v>
      </c>
      <c r="B593" s="282">
        <v>100</v>
      </c>
      <c r="C593" s="282">
        <v>100</v>
      </c>
      <c r="D593" s="282">
        <v>500</v>
      </c>
      <c r="E593" s="283">
        <v>15</v>
      </c>
      <c r="F593" s="283"/>
      <c r="G593" s="309" t="s">
        <v>1181</v>
      </c>
      <c r="H593" s="199">
        <v>0</v>
      </c>
      <c r="I593" s="199">
        <v>0</v>
      </c>
      <c r="J593" s="199">
        <v>0</v>
      </c>
      <c r="K593" s="199">
        <f t="shared" si="29"/>
        <v>0</v>
      </c>
      <c r="L593" s="331"/>
      <c r="M593" s="331"/>
      <c r="N593" s="331"/>
      <c r="O593" s="199">
        <f t="shared" si="27"/>
        <v>0</v>
      </c>
      <c r="P593" s="199">
        <f t="shared" si="28"/>
        <v>0</v>
      </c>
      <c r="Q593" s="285"/>
    </row>
    <row r="594" spans="1:17" ht="12.75">
      <c r="A594" s="288">
        <v>330</v>
      </c>
      <c r="B594" s="282">
        <v>100</v>
      </c>
      <c r="C594" s="282">
        <v>100</v>
      </c>
      <c r="D594" s="283">
        <v>900</v>
      </c>
      <c r="E594" s="283"/>
      <c r="F594" s="283"/>
      <c r="G594" s="309" t="s">
        <v>1140</v>
      </c>
      <c r="H594" s="199">
        <v>18788</v>
      </c>
      <c r="I594" s="199">
        <v>0</v>
      </c>
      <c r="J594" s="199">
        <v>43097</v>
      </c>
      <c r="K594" s="199">
        <f t="shared" si="29"/>
        <v>0</v>
      </c>
      <c r="L594" s="331"/>
      <c r="M594" s="331"/>
      <c r="N594" s="331"/>
      <c r="O594" s="199">
        <f t="shared" si="27"/>
        <v>24309</v>
      </c>
      <c r="P594" s="199">
        <f t="shared" si="28"/>
        <v>0</v>
      </c>
      <c r="Q594" s="285"/>
    </row>
    <row r="595" spans="1:17" ht="33.75">
      <c r="A595" s="288">
        <v>330</v>
      </c>
      <c r="B595" s="282">
        <v>100</v>
      </c>
      <c r="C595" s="282">
        <v>200</v>
      </c>
      <c r="D595" s="282"/>
      <c r="E595" s="282"/>
      <c r="F595" s="282"/>
      <c r="G595" s="280" t="s">
        <v>1182</v>
      </c>
      <c r="H595" s="198">
        <v>0</v>
      </c>
      <c r="I595" s="198">
        <v>0</v>
      </c>
      <c r="J595" s="198">
        <v>0</v>
      </c>
      <c r="K595" s="198">
        <f t="shared" si="29"/>
        <v>0</v>
      </c>
      <c r="L595" s="328"/>
      <c r="M595" s="328"/>
      <c r="N595" s="328"/>
      <c r="O595" s="198">
        <f t="shared" si="27"/>
        <v>0</v>
      </c>
      <c r="P595" s="198">
        <f t="shared" si="28"/>
        <v>0</v>
      </c>
      <c r="Q595" s="285" t="s">
        <v>1183</v>
      </c>
    </row>
    <row r="596" spans="1:17" ht="12.75">
      <c r="A596" s="288">
        <v>330</v>
      </c>
      <c r="B596" s="282">
        <v>100</v>
      </c>
      <c r="C596" s="282">
        <v>200</v>
      </c>
      <c r="D596" s="283">
        <v>100</v>
      </c>
      <c r="E596" s="283"/>
      <c r="F596" s="283"/>
      <c r="G596" s="309" t="s">
        <v>1112</v>
      </c>
      <c r="H596" s="199">
        <v>89112</v>
      </c>
      <c r="I596" s="199">
        <v>0</v>
      </c>
      <c r="J596" s="199">
        <v>0</v>
      </c>
      <c r="K596" s="199">
        <f t="shared" si="29"/>
        <v>0</v>
      </c>
      <c r="L596" s="331"/>
      <c r="M596" s="331"/>
      <c r="N596" s="331"/>
      <c r="O596" s="199">
        <f t="shared" si="27"/>
        <v>-89112</v>
      </c>
      <c r="P596" s="199">
        <f t="shared" si="28"/>
        <v>0</v>
      </c>
      <c r="Q596" s="285"/>
    </row>
    <row r="597" spans="1:17" ht="12.75">
      <c r="A597" s="288">
        <v>330</v>
      </c>
      <c r="B597" s="282">
        <v>100</v>
      </c>
      <c r="C597" s="282">
        <v>200</v>
      </c>
      <c r="D597" s="283">
        <v>200</v>
      </c>
      <c r="E597" s="283"/>
      <c r="F597" s="283"/>
      <c r="G597" s="309" t="s">
        <v>1113</v>
      </c>
      <c r="H597" s="199">
        <v>34384</v>
      </c>
      <c r="I597" s="199">
        <v>0</v>
      </c>
      <c r="J597" s="199">
        <v>0</v>
      </c>
      <c r="K597" s="199">
        <f t="shared" si="29"/>
        <v>0</v>
      </c>
      <c r="L597" s="331"/>
      <c r="M597" s="331"/>
      <c r="N597" s="331"/>
      <c r="O597" s="199">
        <f t="shared" si="27"/>
        <v>-34384</v>
      </c>
      <c r="P597" s="199">
        <f t="shared" si="28"/>
        <v>0</v>
      </c>
      <c r="Q597" s="285"/>
    </row>
    <row r="598" spans="1:17" ht="12.75">
      <c r="A598" s="288">
        <v>330</v>
      </c>
      <c r="B598" s="282">
        <v>100</v>
      </c>
      <c r="C598" s="282">
        <v>200</v>
      </c>
      <c r="D598" s="283">
        <v>300</v>
      </c>
      <c r="E598" s="283"/>
      <c r="F598" s="283"/>
      <c r="G598" s="309" t="s">
        <v>1136</v>
      </c>
      <c r="H598" s="199">
        <v>2076</v>
      </c>
      <c r="I598" s="199">
        <v>0</v>
      </c>
      <c r="J598" s="199">
        <v>0</v>
      </c>
      <c r="K598" s="199">
        <f t="shared" si="29"/>
        <v>0</v>
      </c>
      <c r="L598" s="331"/>
      <c r="M598" s="331"/>
      <c r="N598" s="331"/>
      <c r="O598" s="199">
        <f t="shared" si="27"/>
        <v>-2076</v>
      </c>
      <c r="P598" s="199">
        <f t="shared" si="28"/>
        <v>0</v>
      </c>
      <c r="Q598" s="285"/>
    </row>
    <row r="599" spans="1:17" ht="12.75">
      <c r="A599" s="288">
        <v>330</v>
      </c>
      <c r="B599" s="282">
        <v>100</v>
      </c>
      <c r="C599" s="282">
        <v>200</v>
      </c>
      <c r="D599" s="283">
        <v>400</v>
      </c>
      <c r="E599" s="283"/>
      <c r="F599" s="283"/>
      <c r="G599" s="309" t="s">
        <v>1137</v>
      </c>
      <c r="H599" s="199">
        <v>1167</v>
      </c>
      <c r="I599" s="199">
        <v>0</v>
      </c>
      <c r="J599" s="199">
        <v>0</v>
      </c>
      <c r="K599" s="199">
        <f t="shared" si="29"/>
        <v>0</v>
      </c>
      <c r="L599" s="331"/>
      <c r="M599" s="331"/>
      <c r="N599" s="331"/>
      <c r="O599" s="199">
        <f t="shared" si="27"/>
        <v>-1167</v>
      </c>
      <c r="P599" s="199">
        <f t="shared" si="28"/>
        <v>0</v>
      </c>
      <c r="Q599" s="285"/>
    </row>
    <row r="600" spans="1:17" ht="12.75">
      <c r="A600" s="288">
        <v>330</v>
      </c>
      <c r="B600" s="282">
        <v>100</v>
      </c>
      <c r="C600" s="282">
        <v>200</v>
      </c>
      <c r="D600" s="282">
        <v>500</v>
      </c>
      <c r="E600" s="282"/>
      <c r="F600" s="282"/>
      <c r="G600" s="310" t="s">
        <v>1120</v>
      </c>
      <c r="H600" s="198">
        <v>0</v>
      </c>
      <c r="I600" s="198">
        <v>0</v>
      </c>
      <c r="J600" s="198">
        <v>0</v>
      </c>
      <c r="K600" s="198">
        <f t="shared" si="29"/>
        <v>0</v>
      </c>
      <c r="L600" s="328"/>
      <c r="M600" s="328"/>
      <c r="N600" s="328"/>
      <c r="O600" s="198">
        <f t="shared" si="27"/>
        <v>0</v>
      </c>
      <c r="P600" s="198">
        <f t="shared" si="28"/>
        <v>0</v>
      </c>
      <c r="Q600" s="285"/>
    </row>
    <row r="601" spans="1:17" ht="12.75">
      <c r="A601" s="288">
        <v>330</v>
      </c>
      <c r="B601" s="282">
        <v>100</v>
      </c>
      <c r="C601" s="282">
        <v>200</v>
      </c>
      <c r="D601" s="282">
        <v>500</v>
      </c>
      <c r="E601" s="283">
        <v>5</v>
      </c>
      <c r="F601" s="283"/>
      <c r="G601" s="309" t="s">
        <v>1121</v>
      </c>
      <c r="H601" s="199">
        <v>0</v>
      </c>
      <c r="I601" s="199">
        <v>0</v>
      </c>
      <c r="J601" s="199">
        <v>0</v>
      </c>
      <c r="K601" s="199">
        <f t="shared" si="29"/>
        <v>0</v>
      </c>
      <c r="L601" s="331"/>
      <c r="M601" s="331"/>
      <c r="N601" s="331"/>
      <c r="O601" s="199">
        <f t="shared" si="27"/>
        <v>0</v>
      </c>
      <c r="P601" s="199">
        <f t="shared" si="28"/>
        <v>0</v>
      </c>
      <c r="Q601" s="285"/>
    </row>
    <row r="602" spans="1:17" ht="12.75">
      <c r="A602" s="288">
        <v>330</v>
      </c>
      <c r="B602" s="282">
        <v>100</v>
      </c>
      <c r="C602" s="282">
        <v>200</v>
      </c>
      <c r="D602" s="282">
        <v>500</v>
      </c>
      <c r="E602" s="283">
        <v>10</v>
      </c>
      <c r="F602" s="283"/>
      <c r="G602" s="309" t="s">
        <v>1122</v>
      </c>
      <c r="H602" s="199">
        <v>0</v>
      </c>
      <c r="I602" s="199">
        <v>0</v>
      </c>
      <c r="J602" s="199">
        <v>0</v>
      </c>
      <c r="K602" s="199">
        <f t="shared" si="29"/>
        <v>0</v>
      </c>
      <c r="L602" s="331"/>
      <c r="M602" s="331"/>
      <c r="N602" s="331"/>
      <c r="O602" s="199">
        <f t="shared" si="27"/>
        <v>0</v>
      </c>
      <c r="P602" s="199">
        <f t="shared" si="28"/>
        <v>0</v>
      </c>
      <c r="Q602" s="285"/>
    </row>
    <row r="603" spans="1:17" ht="12.75">
      <c r="A603" s="288">
        <v>330</v>
      </c>
      <c r="B603" s="282">
        <v>100</v>
      </c>
      <c r="C603" s="282">
        <v>200</v>
      </c>
      <c r="D603" s="282">
        <v>500</v>
      </c>
      <c r="E603" s="283">
        <v>15</v>
      </c>
      <c r="F603" s="283"/>
      <c r="G603" s="309" t="s">
        <v>1181</v>
      </c>
      <c r="H603" s="199">
        <v>0</v>
      </c>
      <c r="I603" s="199">
        <v>0</v>
      </c>
      <c r="J603" s="199">
        <v>0</v>
      </c>
      <c r="K603" s="199">
        <f t="shared" si="29"/>
        <v>0</v>
      </c>
      <c r="L603" s="331"/>
      <c r="M603" s="331"/>
      <c r="N603" s="331"/>
      <c r="O603" s="199">
        <f t="shared" si="27"/>
        <v>0</v>
      </c>
      <c r="P603" s="199">
        <f t="shared" si="28"/>
        <v>0</v>
      </c>
      <c r="Q603" s="285"/>
    </row>
    <row r="604" spans="1:17" ht="12.75">
      <c r="A604" s="288">
        <v>330</v>
      </c>
      <c r="B604" s="282">
        <v>100</v>
      </c>
      <c r="C604" s="282">
        <v>200</v>
      </c>
      <c r="D604" s="283">
        <v>900</v>
      </c>
      <c r="E604" s="283"/>
      <c r="F604" s="283"/>
      <c r="G604" s="309" t="s">
        <v>1140</v>
      </c>
      <c r="H604" s="199">
        <v>39392</v>
      </c>
      <c r="I604" s="199">
        <v>0</v>
      </c>
      <c r="J604" s="199">
        <v>0</v>
      </c>
      <c r="K604" s="199">
        <f t="shared" si="29"/>
        <v>0</v>
      </c>
      <c r="L604" s="331"/>
      <c r="M604" s="331"/>
      <c r="N604" s="331"/>
      <c r="O604" s="199">
        <f t="shared" si="27"/>
        <v>-39392</v>
      </c>
      <c r="P604" s="199">
        <f t="shared" si="28"/>
        <v>0</v>
      </c>
      <c r="Q604" s="285"/>
    </row>
    <row r="605" spans="1:17" ht="22.5">
      <c r="A605" s="288">
        <v>330</v>
      </c>
      <c r="B605" s="282">
        <v>100</v>
      </c>
      <c r="C605" s="283">
        <v>300</v>
      </c>
      <c r="D605" s="283"/>
      <c r="E605" s="283"/>
      <c r="F605" s="283"/>
      <c r="G605" s="280" t="s">
        <v>1184</v>
      </c>
      <c r="H605" s="199">
        <v>0</v>
      </c>
      <c r="I605" s="199">
        <v>0</v>
      </c>
      <c r="J605" s="199">
        <v>0</v>
      </c>
      <c r="K605" s="199">
        <f t="shared" si="29"/>
        <v>0</v>
      </c>
      <c r="L605" s="331"/>
      <c r="M605" s="331"/>
      <c r="N605" s="331"/>
      <c r="O605" s="199">
        <f t="shared" si="27"/>
        <v>0</v>
      </c>
      <c r="P605" s="199">
        <f t="shared" si="28"/>
        <v>0</v>
      </c>
      <c r="Q605" s="285" t="s">
        <v>1185</v>
      </c>
    </row>
    <row r="606" spans="1:17" ht="22.5">
      <c r="A606" s="288">
        <v>330</v>
      </c>
      <c r="B606" s="282">
        <v>200</v>
      </c>
      <c r="C606" s="282"/>
      <c r="D606" s="282"/>
      <c r="E606" s="282"/>
      <c r="F606" s="282"/>
      <c r="G606" s="280" t="s">
        <v>1186</v>
      </c>
      <c r="H606" s="198">
        <v>0</v>
      </c>
      <c r="I606" s="198">
        <v>0</v>
      </c>
      <c r="J606" s="198">
        <v>0</v>
      </c>
      <c r="K606" s="198">
        <f t="shared" si="29"/>
        <v>0</v>
      </c>
      <c r="L606" s="328"/>
      <c r="M606" s="328"/>
      <c r="N606" s="328"/>
      <c r="O606" s="198">
        <f t="shared" si="27"/>
        <v>0</v>
      </c>
      <c r="P606" s="198">
        <f t="shared" si="28"/>
        <v>0</v>
      </c>
      <c r="Q606" s="285" t="s">
        <v>1187</v>
      </c>
    </row>
    <row r="607" spans="1:17" ht="33.75">
      <c r="A607" s="288">
        <v>330</v>
      </c>
      <c r="B607" s="282">
        <v>200</v>
      </c>
      <c r="C607" s="282">
        <v>100</v>
      </c>
      <c r="D607" s="282"/>
      <c r="E607" s="282"/>
      <c r="F607" s="282"/>
      <c r="G607" s="280" t="s">
        <v>1188</v>
      </c>
      <c r="H607" s="198">
        <v>0</v>
      </c>
      <c r="I607" s="198">
        <v>0</v>
      </c>
      <c r="J607" s="198">
        <v>0</v>
      </c>
      <c r="K607" s="198">
        <f t="shared" si="29"/>
        <v>0</v>
      </c>
      <c r="L607" s="328"/>
      <c r="M607" s="328"/>
      <c r="N607" s="328"/>
      <c r="O607" s="198">
        <f t="shared" si="27"/>
        <v>0</v>
      </c>
      <c r="P607" s="198">
        <f t="shared" si="28"/>
        <v>0</v>
      </c>
      <c r="Q607" s="285" t="s">
        <v>1189</v>
      </c>
    </row>
    <row r="608" spans="1:17" ht="12.75">
      <c r="A608" s="288">
        <v>330</v>
      </c>
      <c r="B608" s="282">
        <v>200</v>
      </c>
      <c r="C608" s="282">
        <v>100</v>
      </c>
      <c r="D608" s="283">
        <v>100</v>
      </c>
      <c r="E608" s="283"/>
      <c r="F608" s="283"/>
      <c r="G608" s="309" t="s">
        <v>1112</v>
      </c>
      <c r="H608" s="199">
        <v>2317611</v>
      </c>
      <c r="I608" s="199">
        <v>0</v>
      </c>
      <c r="J608" s="199">
        <v>2241343</v>
      </c>
      <c r="K608" s="199">
        <f t="shared" si="29"/>
        <v>0</v>
      </c>
      <c r="L608" s="331"/>
      <c r="M608" s="331"/>
      <c r="N608" s="331"/>
      <c r="O608" s="199">
        <f t="shared" si="27"/>
        <v>-76268</v>
      </c>
      <c r="P608" s="199">
        <f t="shared" si="28"/>
        <v>0</v>
      </c>
      <c r="Q608" s="285"/>
    </row>
    <row r="609" spans="1:17" ht="12.75">
      <c r="A609" s="288">
        <v>330</v>
      </c>
      <c r="B609" s="282">
        <v>200</v>
      </c>
      <c r="C609" s="282">
        <v>100</v>
      </c>
      <c r="D609" s="283">
        <v>200</v>
      </c>
      <c r="E609" s="283"/>
      <c r="F609" s="283"/>
      <c r="G609" s="309" t="s">
        <v>1148</v>
      </c>
      <c r="H609" s="199">
        <v>0</v>
      </c>
      <c r="I609" s="199">
        <v>0</v>
      </c>
      <c r="J609" s="199">
        <v>0</v>
      </c>
      <c r="K609" s="199">
        <f t="shared" si="29"/>
        <v>0</v>
      </c>
      <c r="L609" s="331"/>
      <c r="M609" s="331"/>
      <c r="N609" s="331"/>
      <c r="O609" s="199">
        <f t="shared" si="27"/>
        <v>0</v>
      </c>
      <c r="P609" s="199">
        <f t="shared" si="28"/>
        <v>0</v>
      </c>
      <c r="Q609" s="285"/>
    </row>
    <row r="610" spans="1:17" ht="12.75">
      <c r="A610" s="288">
        <v>330</v>
      </c>
      <c r="B610" s="282">
        <v>200</v>
      </c>
      <c r="C610" s="282">
        <v>100</v>
      </c>
      <c r="D610" s="283">
        <v>300</v>
      </c>
      <c r="E610" s="283"/>
      <c r="F610" s="283"/>
      <c r="G610" s="309" t="s">
        <v>1149</v>
      </c>
      <c r="H610" s="199">
        <v>518413</v>
      </c>
      <c r="I610" s="199">
        <v>0</v>
      </c>
      <c r="J610" s="199">
        <v>440553</v>
      </c>
      <c r="K610" s="199">
        <f t="shared" si="29"/>
        <v>0</v>
      </c>
      <c r="L610" s="331"/>
      <c r="M610" s="331"/>
      <c r="N610" s="331"/>
      <c r="O610" s="199">
        <f t="shared" si="27"/>
        <v>-77860</v>
      </c>
      <c r="P610" s="199">
        <f t="shared" si="28"/>
        <v>0</v>
      </c>
      <c r="Q610" s="285"/>
    </row>
    <row r="611" spans="1:17" ht="12.75">
      <c r="A611" s="288">
        <v>330</v>
      </c>
      <c r="B611" s="282">
        <v>200</v>
      </c>
      <c r="C611" s="282">
        <v>100</v>
      </c>
      <c r="D611" s="283">
        <v>400</v>
      </c>
      <c r="E611" s="283"/>
      <c r="F611" s="283"/>
      <c r="G611" s="309" t="s">
        <v>1150</v>
      </c>
      <c r="H611" s="199">
        <v>91847</v>
      </c>
      <c r="I611" s="199">
        <v>0</v>
      </c>
      <c r="J611" s="199">
        <v>68487</v>
      </c>
      <c r="K611" s="199">
        <f t="shared" si="29"/>
        <v>0</v>
      </c>
      <c r="L611" s="331"/>
      <c r="M611" s="331"/>
      <c r="N611" s="331"/>
      <c r="O611" s="199">
        <f t="shared" si="27"/>
        <v>-23360</v>
      </c>
      <c r="P611" s="199">
        <f t="shared" si="28"/>
        <v>0</v>
      </c>
      <c r="Q611" s="285"/>
    </row>
    <row r="612" spans="1:17" ht="12.75">
      <c r="A612" s="288">
        <v>330</v>
      </c>
      <c r="B612" s="282">
        <v>200</v>
      </c>
      <c r="C612" s="282">
        <v>100</v>
      </c>
      <c r="D612" s="283">
        <v>500</v>
      </c>
      <c r="E612" s="283"/>
      <c r="F612" s="283"/>
      <c r="G612" s="309" t="s">
        <v>1137</v>
      </c>
      <c r="H612" s="199">
        <v>188042</v>
      </c>
      <c r="I612" s="199">
        <v>0</v>
      </c>
      <c r="J612" s="199">
        <v>187169</v>
      </c>
      <c r="K612" s="199">
        <f t="shared" si="29"/>
        <v>0</v>
      </c>
      <c r="L612" s="331"/>
      <c r="M612" s="331"/>
      <c r="N612" s="331"/>
      <c r="O612" s="199">
        <f t="shared" si="27"/>
        <v>-873</v>
      </c>
      <c r="P612" s="199">
        <f t="shared" si="28"/>
        <v>0</v>
      </c>
      <c r="Q612" s="285"/>
    </row>
    <row r="613" spans="1:17" ht="12.75">
      <c r="A613" s="288">
        <v>330</v>
      </c>
      <c r="B613" s="282">
        <v>200</v>
      </c>
      <c r="C613" s="282">
        <v>100</v>
      </c>
      <c r="D613" s="282">
        <v>600</v>
      </c>
      <c r="E613" s="282"/>
      <c r="F613" s="282"/>
      <c r="G613" s="310" t="s">
        <v>1120</v>
      </c>
      <c r="H613" s="198">
        <v>0</v>
      </c>
      <c r="I613" s="198">
        <v>0</v>
      </c>
      <c r="J613" s="198">
        <v>0</v>
      </c>
      <c r="K613" s="198">
        <f t="shared" si="29"/>
        <v>0</v>
      </c>
      <c r="L613" s="328"/>
      <c r="M613" s="328"/>
      <c r="N613" s="328"/>
      <c r="O613" s="198">
        <f t="shared" si="27"/>
        <v>0</v>
      </c>
      <c r="P613" s="198">
        <f t="shared" si="28"/>
        <v>0</v>
      </c>
      <c r="Q613" s="285"/>
    </row>
    <row r="614" spans="1:17" ht="12.75">
      <c r="A614" s="288">
        <v>330</v>
      </c>
      <c r="B614" s="282">
        <v>200</v>
      </c>
      <c r="C614" s="282">
        <v>100</v>
      </c>
      <c r="D614" s="282">
        <v>600</v>
      </c>
      <c r="E614" s="283">
        <v>5</v>
      </c>
      <c r="F614" s="283"/>
      <c r="G614" s="309" t="s">
        <v>1121</v>
      </c>
      <c r="H614" s="199">
        <v>0</v>
      </c>
      <c r="I614" s="199">
        <v>0</v>
      </c>
      <c r="J614" s="199">
        <v>0</v>
      </c>
      <c r="K614" s="199">
        <f t="shared" si="29"/>
        <v>0</v>
      </c>
      <c r="L614" s="331"/>
      <c r="M614" s="331"/>
      <c r="N614" s="331"/>
      <c r="O614" s="199">
        <f t="shared" si="27"/>
        <v>0</v>
      </c>
      <c r="P614" s="199">
        <f t="shared" si="28"/>
        <v>0</v>
      </c>
      <c r="Q614" s="285"/>
    </row>
    <row r="615" spans="1:17" ht="12.75">
      <c r="A615" s="288">
        <v>330</v>
      </c>
      <c r="B615" s="282">
        <v>200</v>
      </c>
      <c r="C615" s="282">
        <v>100</v>
      </c>
      <c r="D615" s="282">
        <v>600</v>
      </c>
      <c r="E615" s="283">
        <v>10</v>
      </c>
      <c r="F615" s="283"/>
      <c r="G615" s="309" t="s">
        <v>1122</v>
      </c>
      <c r="H615" s="199">
        <v>0</v>
      </c>
      <c r="I615" s="199">
        <v>0</v>
      </c>
      <c r="J615" s="199">
        <v>0</v>
      </c>
      <c r="K615" s="199">
        <f t="shared" si="29"/>
        <v>0</v>
      </c>
      <c r="L615" s="331"/>
      <c r="M615" s="331"/>
      <c r="N615" s="331"/>
      <c r="O615" s="199">
        <f t="shared" si="27"/>
        <v>0</v>
      </c>
      <c r="P615" s="199">
        <f t="shared" si="28"/>
        <v>0</v>
      </c>
      <c r="Q615" s="285"/>
    </row>
    <row r="616" spans="1:17" ht="12.75">
      <c r="A616" s="288">
        <v>330</v>
      </c>
      <c r="B616" s="282">
        <v>200</v>
      </c>
      <c r="C616" s="282">
        <v>100</v>
      </c>
      <c r="D616" s="282">
        <v>600</v>
      </c>
      <c r="E616" s="283">
        <v>15</v>
      </c>
      <c r="F616" s="283"/>
      <c r="G616" s="309" t="s">
        <v>1151</v>
      </c>
      <c r="H616" s="199">
        <v>800</v>
      </c>
      <c r="I616" s="199">
        <v>0</v>
      </c>
      <c r="J616" s="199">
        <v>800</v>
      </c>
      <c r="K616" s="199">
        <f t="shared" si="29"/>
        <v>0</v>
      </c>
      <c r="L616" s="331"/>
      <c r="M616" s="331"/>
      <c r="N616" s="331"/>
      <c r="O616" s="199">
        <f t="shared" si="27"/>
        <v>0</v>
      </c>
      <c r="P616" s="199">
        <f t="shared" si="28"/>
        <v>0</v>
      </c>
      <c r="Q616" s="285"/>
    </row>
    <row r="617" spans="1:17" ht="12.75">
      <c r="A617" s="288">
        <v>330</v>
      </c>
      <c r="B617" s="282">
        <v>200</v>
      </c>
      <c r="C617" s="282">
        <v>100</v>
      </c>
      <c r="D617" s="283">
        <v>900</v>
      </c>
      <c r="E617" s="283"/>
      <c r="F617" s="283"/>
      <c r="G617" s="309" t="s">
        <v>1140</v>
      </c>
      <c r="H617" s="199">
        <v>912910</v>
      </c>
      <c r="I617" s="199">
        <v>0</v>
      </c>
      <c r="J617" s="199">
        <v>860160</v>
      </c>
      <c r="K617" s="199">
        <f t="shared" si="29"/>
        <v>0</v>
      </c>
      <c r="L617" s="331"/>
      <c r="M617" s="331"/>
      <c r="N617" s="331"/>
      <c r="O617" s="199">
        <f t="shared" si="27"/>
        <v>-52750</v>
      </c>
      <c r="P617" s="199">
        <f t="shared" si="28"/>
        <v>0</v>
      </c>
      <c r="Q617" s="285"/>
    </row>
    <row r="618" spans="1:17" ht="33.75">
      <c r="A618" s="288">
        <v>330</v>
      </c>
      <c r="B618" s="282">
        <v>200</v>
      </c>
      <c r="C618" s="282">
        <v>200</v>
      </c>
      <c r="D618" s="282"/>
      <c r="E618" s="282"/>
      <c r="F618" s="282"/>
      <c r="G618" s="280" t="s">
        <v>1190</v>
      </c>
      <c r="H618" s="198">
        <v>0</v>
      </c>
      <c r="I618" s="198">
        <v>0</v>
      </c>
      <c r="J618" s="198">
        <v>0</v>
      </c>
      <c r="K618" s="198">
        <f t="shared" si="29"/>
        <v>0</v>
      </c>
      <c r="L618" s="328"/>
      <c r="M618" s="328"/>
      <c r="N618" s="328"/>
      <c r="O618" s="198">
        <f t="shared" si="27"/>
        <v>0</v>
      </c>
      <c r="P618" s="198">
        <f t="shared" si="28"/>
        <v>0</v>
      </c>
      <c r="Q618" s="285" t="s">
        <v>1191</v>
      </c>
    </row>
    <row r="619" spans="1:17" ht="12.75">
      <c r="A619" s="288">
        <v>330</v>
      </c>
      <c r="B619" s="282">
        <v>200</v>
      </c>
      <c r="C619" s="282">
        <v>200</v>
      </c>
      <c r="D619" s="283">
        <v>100</v>
      </c>
      <c r="E619" s="283"/>
      <c r="F619" s="283"/>
      <c r="G619" s="309" t="s">
        <v>1112</v>
      </c>
      <c r="H619" s="199">
        <v>45454</v>
      </c>
      <c r="I619" s="199">
        <v>0</v>
      </c>
      <c r="J619" s="199">
        <v>43461</v>
      </c>
      <c r="K619" s="199">
        <f t="shared" si="29"/>
        <v>0</v>
      </c>
      <c r="L619" s="331"/>
      <c r="M619" s="331"/>
      <c r="N619" s="331"/>
      <c r="O619" s="199">
        <f t="shared" si="27"/>
        <v>-1993</v>
      </c>
      <c r="P619" s="199">
        <f t="shared" si="28"/>
        <v>0</v>
      </c>
      <c r="Q619" s="285"/>
    </row>
    <row r="620" spans="1:17" ht="12.75">
      <c r="A620" s="288">
        <v>330</v>
      </c>
      <c r="B620" s="282">
        <v>200</v>
      </c>
      <c r="C620" s="282">
        <v>200</v>
      </c>
      <c r="D620" s="283">
        <v>200</v>
      </c>
      <c r="E620" s="283"/>
      <c r="F620" s="283"/>
      <c r="G620" s="309" t="s">
        <v>1148</v>
      </c>
      <c r="H620" s="199">
        <v>0</v>
      </c>
      <c r="I620" s="199">
        <v>0</v>
      </c>
      <c r="J620" s="199">
        <v>0</v>
      </c>
      <c r="K620" s="199">
        <f t="shared" si="29"/>
        <v>0</v>
      </c>
      <c r="L620" s="331"/>
      <c r="M620" s="331"/>
      <c r="N620" s="331"/>
      <c r="O620" s="199">
        <f t="shared" si="27"/>
        <v>0</v>
      </c>
      <c r="P620" s="199">
        <f t="shared" si="28"/>
        <v>0</v>
      </c>
      <c r="Q620" s="285"/>
    </row>
    <row r="621" spans="1:17" ht="12.75">
      <c r="A621" s="288">
        <v>330</v>
      </c>
      <c r="B621" s="282">
        <v>200</v>
      </c>
      <c r="C621" s="282">
        <v>200</v>
      </c>
      <c r="D621" s="283">
        <v>300</v>
      </c>
      <c r="E621" s="283"/>
      <c r="F621" s="283"/>
      <c r="G621" s="309" t="s">
        <v>1149</v>
      </c>
      <c r="H621" s="199">
        <v>16960</v>
      </c>
      <c r="I621" s="199">
        <v>0</v>
      </c>
      <c r="J621" s="199">
        <v>16960</v>
      </c>
      <c r="K621" s="199">
        <f t="shared" si="29"/>
        <v>0</v>
      </c>
      <c r="L621" s="331"/>
      <c r="M621" s="331"/>
      <c r="N621" s="331"/>
      <c r="O621" s="199">
        <f t="shared" si="27"/>
        <v>0</v>
      </c>
      <c r="P621" s="199">
        <f t="shared" si="28"/>
        <v>0</v>
      </c>
      <c r="Q621" s="285"/>
    </row>
    <row r="622" spans="1:17" ht="12.75">
      <c r="A622" s="288">
        <v>330</v>
      </c>
      <c r="B622" s="282">
        <v>200</v>
      </c>
      <c r="C622" s="282">
        <v>200</v>
      </c>
      <c r="D622" s="283">
        <v>400</v>
      </c>
      <c r="E622" s="283"/>
      <c r="F622" s="283"/>
      <c r="G622" s="309" t="s">
        <v>1150</v>
      </c>
      <c r="H622" s="199">
        <v>7270</v>
      </c>
      <c r="I622" s="199">
        <v>0</v>
      </c>
      <c r="J622" s="199">
        <v>6829</v>
      </c>
      <c r="K622" s="199">
        <f t="shared" si="29"/>
        <v>0</v>
      </c>
      <c r="L622" s="331"/>
      <c r="M622" s="331"/>
      <c r="N622" s="331"/>
      <c r="O622" s="199">
        <f t="shared" si="27"/>
        <v>-441</v>
      </c>
      <c r="P622" s="199">
        <f t="shared" si="28"/>
        <v>0</v>
      </c>
      <c r="Q622" s="285"/>
    </row>
    <row r="623" spans="1:17" ht="12.75">
      <c r="A623" s="288">
        <v>330</v>
      </c>
      <c r="B623" s="282">
        <v>200</v>
      </c>
      <c r="C623" s="282">
        <v>200</v>
      </c>
      <c r="D623" s="283">
        <v>500</v>
      </c>
      <c r="E623" s="283"/>
      <c r="F623" s="283"/>
      <c r="G623" s="309" t="s">
        <v>1137</v>
      </c>
      <c r="H623" s="199">
        <v>7587</v>
      </c>
      <c r="I623" s="199">
        <v>0</v>
      </c>
      <c r="J623" s="199">
        <v>7587</v>
      </c>
      <c r="K623" s="199">
        <f t="shared" si="29"/>
        <v>0</v>
      </c>
      <c r="L623" s="331"/>
      <c r="M623" s="331"/>
      <c r="N623" s="331"/>
      <c r="O623" s="199">
        <f t="shared" si="27"/>
        <v>0</v>
      </c>
      <c r="P623" s="199">
        <f t="shared" si="28"/>
        <v>0</v>
      </c>
      <c r="Q623" s="285"/>
    </row>
    <row r="624" spans="1:17" ht="12.75">
      <c r="A624" s="288">
        <v>330</v>
      </c>
      <c r="B624" s="282">
        <v>200</v>
      </c>
      <c r="C624" s="282">
        <v>200</v>
      </c>
      <c r="D624" s="282">
        <v>600</v>
      </c>
      <c r="E624" s="282"/>
      <c r="F624" s="282"/>
      <c r="G624" s="310" t="s">
        <v>1120</v>
      </c>
      <c r="H624" s="198">
        <v>0</v>
      </c>
      <c r="I624" s="198">
        <v>0</v>
      </c>
      <c r="J624" s="198">
        <v>0</v>
      </c>
      <c r="K624" s="198">
        <f t="shared" si="29"/>
        <v>0</v>
      </c>
      <c r="L624" s="328"/>
      <c r="M624" s="328"/>
      <c r="N624" s="328"/>
      <c r="O624" s="198">
        <f t="shared" si="27"/>
        <v>0</v>
      </c>
      <c r="P624" s="198">
        <f t="shared" si="28"/>
        <v>0</v>
      </c>
      <c r="Q624" s="285"/>
    </row>
    <row r="625" spans="1:17" ht="12.75">
      <c r="A625" s="288">
        <v>330</v>
      </c>
      <c r="B625" s="282">
        <v>200</v>
      </c>
      <c r="C625" s="282">
        <v>200</v>
      </c>
      <c r="D625" s="282">
        <v>600</v>
      </c>
      <c r="E625" s="283">
        <v>5</v>
      </c>
      <c r="F625" s="283"/>
      <c r="G625" s="309" t="s">
        <v>1121</v>
      </c>
      <c r="H625" s="199">
        <v>0</v>
      </c>
      <c r="I625" s="199">
        <v>0</v>
      </c>
      <c r="J625" s="199">
        <v>0</v>
      </c>
      <c r="K625" s="199">
        <f t="shared" si="29"/>
        <v>0</v>
      </c>
      <c r="L625" s="331"/>
      <c r="M625" s="331"/>
      <c r="N625" s="331"/>
      <c r="O625" s="199">
        <f t="shared" si="27"/>
        <v>0</v>
      </c>
      <c r="P625" s="199">
        <f t="shared" si="28"/>
        <v>0</v>
      </c>
      <c r="Q625" s="285"/>
    </row>
    <row r="626" spans="1:17" ht="12.75">
      <c r="A626" s="288">
        <v>330</v>
      </c>
      <c r="B626" s="282">
        <v>200</v>
      </c>
      <c r="C626" s="282">
        <v>200</v>
      </c>
      <c r="D626" s="282">
        <v>600</v>
      </c>
      <c r="E626" s="283">
        <v>10</v>
      </c>
      <c r="F626" s="283"/>
      <c r="G626" s="309" t="s">
        <v>1122</v>
      </c>
      <c r="H626" s="199">
        <v>0</v>
      </c>
      <c r="I626" s="199">
        <v>0</v>
      </c>
      <c r="J626" s="199">
        <v>0</v>
      </c>
      <c r="K626" s="199">
        <f t="shared" si="29"/>
        <v>0</v>
      </c>
      <c r="L626" s="331"/>
      <c r="M626" s="331"/>
      <c r="N626" s="331"/>
      <c r="O626" s="199">
        <f t="shared" si="27"/>
        <v>0</v>
      </c>
      <c r="P626" s="199">
        <f t="shared" si="28"/>
        <v>0</v>
      </c>
      <c r="Q626" s="285"/>
    </row>
    <row r="627" spans="1:17" ht="12.75">
      <c r="A627" s="288">
        <v>330</v>
      </c>
      <c r="B627" s="282">
        <v>200</v>
      </c>
      <c r="C627" s="282">
        <v>200</v>
      </c>
      <c r="D627" s="282">
        <v>600</v>
      </c>
      <c r="E627" s="283">
        <v>15</v>
      </c>
      <c r="F627" s="283"/>
      <c r="G627" s="309" t="s">
        <v>1151</v>
      </c>
      <c r="H627" s="199">
        <v>0</v>
      </c>
      <c r="I627" s="199">
        <v>0</v>
      </c>
      <c r="J627" s="199">
        <v>0</v>
      </c>
      <c r="K627" s="199">
        <f t="shared" si="29"/>
        <v>0</v>
      </c>
      <c r="L627" s="331"/>
      <c r="M627" s="331"/>
      <c r="N627" s="331"/>
      <c r="O627" s="199">
        <f t="shared" si="27"/>
        <v>0</v>
      </c>
      <c r="P627" s="199">
        <f t="shared" si="28"/>
        <v>0</v>
      </c>
      <c r="Q627" s="285"/>
    </row>
    <row r="628" spans="1:17" ht="12.75">
      <c r="A628" s="288">
        <v>330</v>
      </c>
      <c r="B628" s="282">
        <v>200</v>
      </c>
      <c r="C628" s="282">
        <v>200</v>
      </c>
      <c r="D628" s="283">
        <v>900</v>
      </c>
      <c r="E628" s="283"/>
      <c r="F628" s="283"/>
      <c r="G628" s="309" t="s">
        <v>1140</v>
      </c>
      <c r="H628" s="199">
        <v>24346</v>
      </c>
      <c r="I628" s="199">
        <v>0</v>
      </c>
      <c r="J628" s="199">
        <v>23578</v>
      </c>
      <c r="K628" s="199">
        <f t="shared" si="29"/>
        <v>0</v>
      </c>
      <c r="L628" s="331"/>
      <c r="M628" s="331"/>
      <c r="N628" s="331"/>
      <c r="O628" s="199">
        <f t="shared" si="27"/>
        <v>-768</v>
      </c>
      <c r="P628" s="199">
        <f t="shared" si="28"/>
        <v>0</v>
      </c>
      <c r="Q628" s="285"/>
    </row>
    <row r="629" spans="1:17" ht="22.5">
      <c r="A629" s="288">
        <v>330</v>
      </c>
      <c r="B629" s="282">
        <v>200</v>
      </c>
      <c r="C629" s="283">
        <v>300</v>
      </c>
      <c r="D629" s="283"/>
      <c r="E629" s="283"/>
      <c r="F629" s="283"/>
      <c r="G629" s="280" t="s">
        <v>1192</v>
      </c>
      <c r="H629" s="199">
        <v>0</v>
      </c>
      <c r="I629" s="199">
        <v>0</v>
      </c>
      <c r="J629" s="199">
        <v>0</v>
      </c>
      <c r="K629" s="199">
        <f t="shared" si="29"/>
        <v>0</v>
      </c>
      <c r="L629" s="331"/>
      <c r="M629" s="331"/>
      <c r="N629" s="331"/>
      <c r="O629" s="199">
        <f t="shared" si="27"/>
        <v>0</v>
      </c>
      <c r="P629" s="199">
        <f t="shared" si="28"/>
        <v>0</v>
      </c>
      <c r="Q629" s="285" t="s">
        <v>1193</v>
      </c>
    </row>
    <row r="630" spans="1:17" ht="22.5">
      <c r="A630" s="274">
        <v>335</v>
      </c>
      <c r="B630" s="275">
        <v>0</v>
      </c>
      <c r="C630" s="275">
        <v>0</v>
      </c>
      <c r="D630" s="275">
        <v>0</v>
      </c>
      <c r="E630" s="275">
        <v>0</v>
      </c>
      <c r="F630" s="275">
        <v>0</v>
      </c>
      <c r="G630" s="276" t="s">
        <v>1194</v>
      </c>
      <c r="H630" s="198">
        <v>0</v>
      </c>
      <c r="I630" s="198">
        <v>0</v>
      </c>
      <c r="J630" s="198">
        <v>0</v>
      </c>
      <c r="K630" s="198">
        <f t="shared" si="29"/>
        <v>0</v>
      </c>
      <c r="L630" s="328"/>
      <c r="M630" s="328"/>
      <c r="N630" s="328"/>
      <c r="O630" s="198">
        <f t="shared" si="27"/>
        <v>0</v>
      </c>
      <c r="P630" s="198">
        <f t="shared" si="28"/>
        <v>0</v>
      </c>
      <c r="Q630" s="297" t="s">
        <v>1195</v>
      </c>
    </row>
    <row r="631" spans="1:17" ht="22.5">
      <c r="A631" s="288">
        <v>335</v>
      </c>
      <c r="B631" s="282">
        <v>100</v>
      </c>
      <c r="C631" s="282"/>
      <c r="D631" s="282"/>
      <c r="E631" s="282"/>
      <c r="F631" s="282"/>
      <c r="G631" s="280" t="s">
        <v>1196</v>
      </c>
      <c r="H631" s="198">
        <v>0</v>
      </c>
      <c r="I631" s="198">
        <v>0</v>
      </c>
      <c r="J631" s="198">
        <v>0</v>
      </c>
      <c r="K631" s="198">
        <f t="shared" si="29"/>
        <v>0</v>
      </c>
      <c r="L631" s="328"/>
      <c r="M631" s="328"/>
      <c r="N631" s="328"/>
      <c r="O631" s="198">
        <f t="shared" si="27"/>
        <v>0</v>
      </c>
      <c r="P631" s="198">
        <f t="shared" si="28"/>
        <v>0</v>
      </c>
      <c r="Q631" s="285" t="s">
        <v>1197</v>
      </c>
    </row>
    <row r="632" spans="1:17" ht="33.75">
      <c r="A632" s="288">
        <v>335</v>
      </c>
      <c r="B632" s="282">
        <v>100</v>
      </c>
      <c r="C632" s="282">
        <v>100</v>
      </c>
      <c r="D632" s="282"/>
      <c r="E632" s="282"/>
      <c r="F632" s="282"/>
      <c r="G632" s="280" t="s">
        <v>1198</v>
      </c>
      <c r="H632" s="198">
        <v>0</v>
      </c>
      <c r="I632" s="198">
        <v>0</v>
      </c>
      <c r="J632" s="198">
        <v>0</v>
      </c>
      <c r="K632" s="198">
        <f t="shared" si="29"/>
        <v>0</v>
      </c>
      <c r="L632" s="328"/>
      <c r="M632" s="328"/>
      <c r="N632" s="328"/>
      <c r="O632" s="198">
        <f t="shared" si="27"/>
        <v>0</v>
      </c>
      <c r="P632" s="198">
        <f t="shared" si="28"/>
        <v>0</v>
      </c>
      <c r="Q632" s="285" t="s">
        <v>1199</v>
      </c>
    </row>
    <row r="633" spans="1:17" ht="12.75">
      <c r="A633" s="288">
        <v>335</v>
      </c>
      <c r="B633" s="282">
        <v>100</v>
      </c>
      <c r="C633" s="282">
        <v>100</v>
      </c>
      <c r="D633" s="283">
        <v>100</v>
      </c>
      <c r="E633" s="283"/>
      <c r="F633" s="283"/>
      <c r="G633" s="309" t="s">
        <v>1112</v>
      </c>
      <c r="H633" s="199">
        <v>212241</v>
      </c>
      <c r="I633" s="199">
        <v>0</v>
      </c>
      <c r="J633" s="199">
        <v>332593</v>
      </c>
      <c r="K633" s="199">
        <f t="shared" si="29"/>
        <v>0</v>
      </c>
      <c r="L633" s="331"/>
      <c r="M633" s="331"/>
      <c r="N633" s="331"/>
      <c r="O633" s="199">
        <f t="shared" si="27"/>
        <v>120352</v>
      </c>
      <c r="P633" s="199">
        <f t="shared" si="28"/>
        <v>0</v>
      </c>
      <c r="Q633" s="285"/>
    </row>
    <row r="634" spans="1:17" ht="12.75">
      <c r="A634" s="288">
        <v>335</v>
      </c>
      <c r="B634" s="282">
        <v>100</v>
      </c>
      <c r="C634" s="282">
        <v>100</v>
      </c>
      <c r="D634" s="283">
        <v>200</v>
      </c>
      <c r="E634" s="283"/>
      <c r="F634" s="283"/>
      <c r="G634" s="309" t="s">
        <v>1113</v>
      </c>
      <c r="H634" s="199">
        <v>64228</v>
      </c>
      <c r="I634" s="199">
        <v>0</v>
      </c>
      <c r="J634" s="199">
        <v>83686</v>
      </c>
      <c r="K634" s="199">
        <f t="shared" si="29"/>
        <v>0</v>
      </c>
      <c r="L634" s="331"/>
      <c r="M634" s="331"/>
      <c r="N634" s="331"/>
      <c r="O634" s="199">
        <f t="shared" si="27"/>
        <v>19458</v>
      </c>
      <c r="P634" s="199">
        <f t="shared" si="28"/>
        <v>0</v>
      </c>
      <c r="Q634" s="285"/>
    </row>
    <row r="635" spans="1:17" ht="12.75">
      <c r="A635" s="288">
        <v>335</v>
      </c>
      <c r="B635" s="282">
        <v>100</v>
      </c>
      <c r="C635" s="282">
        <v>100</v>
      </c>
      <c r="D635" s="283">
        <v>300</v>
      </c>
      <c r="E635" s="283"/>
      <c r="F635" s="283"/>
      <c r="G635" s="309" t="s">
        <v>1136</v>
      </c>
      <c r="H635" s="199">
        <v>21985</v>
      </c>
      <c r="I635" s="199">
        <v>0</v>
      </c>
      <c r="J635" s="199">
        <v>4104</v>
      </c>
      <c r="K635" s="199">
        <f t="shared" si="29"/>
        <v>0</v>
      </c>
      <c r="L635" s="331"/>
      <c r="M635" s="331"/>
      <c r="N635" s="331"/>
      <c r="O635" s="199">
        <f t="shared" si="27"/>
        <v>-17881</v>
      </c>
      <c r="P635" s="199">
        <f t="shared" si="28"/>
        <v>0</v>
      </c>
      <c r="Q635" s="285"/>
    </row>
    <row r="636" spans="1:17" ht="12.75">
      <c r="A636" s="288">
        <v>335</v>
      </c>
      <c r="B636" s="282">
        <v>100</v>
      </c>
      <c r="C636" s="282">
        <v>100</v>
      </c>
      <c r="D636" s="283">
        <v>400</v>
      </c>
      <c r="E636" s="283"/>
      <c r="F636" s="283"/>
      <c r="G636" s="309" t="s">
        <v>1137</v>
      </c>
      <c r="H636" s="199">
        <v>776</v>
      </c>
      <c r="I636" s="199">
        <v>0</v>
      </c>
      <c r="J636" s="199">
        <v>2878</v>
      </c>
      <c r="K636" s="199">
        <f t="shared" si="29"/>
        <v>0</v>
      </c>
      <c r="L636" s="331"/>
      <c r="M636" s="331"/>
      <c r="N636" s="331"/>
      <c r="O636" s="199">
        <f t="shared" si="27"/>
        <v>2102</v>
      </c>
      <c r="P636" s="199">
        <f t="shared" si="28"/>
        <v>0</v>
      </c>
      <c r="Q636" s="285"/>
    </row>
    <row r="637" spans="1:17" ht="12.75">
      <c r="A637" s="288">
        <v>335</v>
      </c>
      <c r="B637" s="282">
        <v>100</v>
      </c>
      <c r="C637" s="282">
        <v>100</v>
      </c>
      <c r="D637" s="282">
        <v>500</v>
      </c>
      <c r="E637" s="282"/>
      <c r="F637" s="282"/>
      <c r="G637" s="310" t="s">
        <v>1120</v>
      </c>
      <c r="H637" s="198">
        <v>0</v>
      </c>
      <c r="I637" s="198">
        <v>0</v>
      </c>
      <c r="J637" s="198">
        <v>0</v>
      </c>
      <c r="K637" s="198">
        <f t="shared" si="29"/>
        <v>0</v>
      </c>
      <c r="L637" s="328"/>
      <c r="M637" s="328"/>
      <c r="N637" s="328"/>
      <c r="O637" s="198">
        <f t="shared" si="27"/>
        <v>0</v>
      </c>
      <c r="P637" s="198">
        <f t="shared" si="28"/>
        <v>0</v>
      </c>
      <c r="Q637" s="285"/>
    </row>
    <row r="638" spans="1:17" ht="12.75">
      <c r="A638" s="288">
        <v>335</v>
      </c>
      <c r="B638" s="282">
        <v>100</v>
      </c>
      <c r="C638" s="282">
        <v>100</v>
      </c>
      <c r="D638" s="282">
        <v>500</v>
      </c>
      <c r="E638" s="283">
        <v>5</v>
      </c>
      <c r="F638" s="283"/>
      <c r="G638" s="309" t="s">
        <v>1121</v>
      </c>
      <c r="H638" s="199">
        <v>0</v>
      </c>
      <c r="I638" s="199">
        <v>0</v>
      </c>
      <c r="J638" s="199">
        <v>0</v>
      </c>
      <c r="K638" s="199">
        <f t="shared" si="29"/>
        <v>0</v>
      </c>
      <c r="L638" s="331"/>
      <c r="M638" s="331"/>
      <c r="N638" s="331"/>
      <c r="O638" s="199">
        <f t="shared" si="27"/>
        <v>0</v>
      </c>
      <c r="P638" s="199">
        <f t="shared" si="28"/>
        <v>0</v>
      </c>
      <c r="Q638" s="285"/>
    </row>
    <row r="639" spans="1:17" ht="12.75">
      <c r="A639" s="288">
        <v>335</v>
      </c>
      <c r="B639" s="282">
        <v>100</v>
      </c>
      <c r="C639" s="282">
        <v>100</v>
      </c>
      <c r="D639" s="282">
        <v>500</v>
      </c>
      <c r="E639" s="283">
        <v>10</v>
      </c>
      <c r="F639" s="283"/>
      <c r="G639" s="309" t="s">
        <v>1122</v>
      </c>
      <c r="H639" s="199">
        <v>0</v>
      </c>
      <c r="I639" s="199">
        <v>0</v>
      </c>
      <c r="J639" s="199">
        <v>0</v>
      </c>
      <c r="K639" s="199">
        <f t="shared" si="29"/>
        <v>0</v>
      </c>
      <c r="L639" s="331"/>
      <c r="M639" s="331"/>
      <c r="N639" s="331"/>
      <c r="O639" s="199">
        <f t="shared" si="27"/>
        <v>0</v>
      </c>
      <c r="P639" s="199">
        <f t="shared" si="28"/>
        <v>0</v>
      </c>
      <c r="Q639" s="285"/>
    </row>
    <row r="640" spans="1:17" ht="12.75">
      <c r="A640" s="288">
        <v>335</v>
      </c>
      <c r="B640" s="282">
        <v>100</v>
      </c>
      <c r="C640" s="282">
        <v>100</v>
      </c>
      <c r="D640" s="282">
        <v>500</v>
      </c>
      <c r="E640" s="283">
        <v>15</v>
      </c>
      <c r="F640" s="283"/>
      <c r="G640" s="309" t="s">
        <v>1200</v>
      </c>
      <c r="H640" s="199">
        <v>150</v>
      </c>
      <c r="I640" s="199">
        <v>0</v>
      </c>
      <c r="J640" s="199">
        <v>150</v>
      </c>
      <c r="K640" s="199">
        <f t="shared" si="29"/>
        <v>0</v>
      </c>
      <c r="L640" s="331"/>
      <c r="M640" s="331"/>
      <c r="N640" s="331"/>
      <c r="O640" s="199">
        <f t="shared" si="27"/>
        <v>0</v>
      </c>
      <c r="P640" s="199">
        <f t="shared" si="28"/>
        <v>0</v>
      </c>
      <c r="Q640" s="285"/>
    </row>
    <row r="641" spans="1:17" ht="12.75">
      <c r="A641" s="288">
        <v>335</v>
      </c>
      <c r="B641" s="282">
        <v>100</v>
      </c>
      <c r="C641" s="282">
        <v>100</v>
      </c>
      <c r="D641" s="283">
        <v>900</v>
      </c>
      <c r="E641" s="283"/>
      <c r="F641" s="283"/>
      <c r="G641" s="309" t="s">
        <v>1140</v>
      </c>
      <c r="H641" s="199">
        <v>72685</v>
      </c>
      <c r="I641" s="199">
        <v>0</v>
      </c>
      <c r="J641" s="199">
        <v>105093</v>
      </c>
      <c r="K641" s="199">
        <f t="shared" si="29"/>
        <v>0</v>
      </c>
      <c r="L641" s="331"/>
      <c r="M641" s="331"/>
      <c r="N641" s="331"/>
      <c r="O641" s="199">
        <f t="shared" si="27"/>
        <v>32408</v>
      </c>
      <c r="P641" s="199">
        <f t="shared" si="28"/>
        <v>0</v>
      </c>
      <c r="Q641" s="285"/>
    </row>
    <row r="642" spans="1:17" ht="33.75">
      <c r="A642" s="288">
        <v>335</v>
      </c>
      <c r="B642" s="282">
        <v>100</v>
      </c>
      <c r="C642" s="282">
        <v>200</v>
      </c>
      <c r="D642" s="282"/>
      <c r="E642" s="282"/>
      <c r="F642" s="282"/>
      <c r="G642" s="280" t="s">
        <v>1201</v>
      </c>
      <c r="H642" s="198">
        <v>0</v>
      </c>
      <c r="I642" s="198">
        <v>0</v>
      </c>
      <c r="J642" s="198">
        <v>0</v>
      </c>
      <c r="K642" s="198">
        <f t="shared" si="29"/>
        <v>0</v>
      </c>
      <c r="L642" s="328"/>
      <c r="M642" s="328"/>
      <c r="N642" s="328"/>
      <c r="O642" s="198">
        <f t="shared" si="27"/>
        <v>0</v>
      </c>
      <c r="P642" s="198">
        <f t="shared" si="28"/>
        <v>0</v>
      </c>
      <c r="Q642" s="285" t="s">
        <v>1202</v>
      </c>
    </row>
    <row r="643" spans="1:17" ht="12.75">
      <c r="A643" s="288">
        <v>335</v>
      </c>
      <c r="B643" s="282">
        <v>100</v>
      </c>
      <c r="C643" s="282">
        <v>200</v>
      </c>
      <c r="D643" s="283">
        <v>100</v>
      </c>
      <c r="E643" s="283"/>
      <c r="F643" s="283"/>
      <c r="G643" s="309" t="s">
        <v>1112</v>
      </c>
      <c r="H643" s="199">
        <v>118227</v>
      </c>
      <c r="I643" s="199">
        <v>0</v>
      </c>
      <c r="J643" s="199">
        <v>0</v>
      </c>
      <c r="K643" s="199">
        <f t="shared" si="29"/>
        <v>0</v>
      </c>
      <c r="L643" s="331"/>
      <c r="M643" s="331"/>
      <c r="N643" s="331"/>
      <c r="O643" s="199">
        <f t="shared" si="27"/>
        <v>-118227</v>
      </c>
      <c r="P643" s="199">
        <f t="shared" si="28"/>
        <v>0</v>
      </c>
      <c r="Q643" s="285"/>
    </row>
    <row r="644" spans="1:17" ht="12.75">
      <c r="A644" s="288">
        <v>335</v>
      </c>
      <c r="B644" s="282">
        <v>100</v>
      </c>
      <c r="C644" s="282">
        <v>200</v>
      </c>
      <c r="D644" s="283">
        <v>200</v>
      </c>
      <c r="E644" s="283"/>
      <c r="F644" s="283"/>
      <c r="G644" s="309" t="s">
        <v>1113</v>
      </c>
      <c r="H644" s="199">
        <v>37556</v>
      </c>
      <c r="I644" s="199">
        <v>0</v>
      </c>
      <c r="J644" s="199">
        <v>0</v>
      </c>
      <c r="K644" s="199">
        <f t="shared" si="29"/>
        <v>0</v>
      </c>
      <c r="L644" s="331"/>
      <c r="M644" s="331"/>
      <c r="N644" s="331"/>
      <c r="O644" s="199">
        <f t="shared" si="27"/>
        <v>-37556</v>
      </c>
      <c r="P644" s="199">
        <f t="shared" si="28"/>
        <v>0</v>
      </c>
      <c r="Q644" s="285"/>
    </row>
    <row r="645" spans="1:17" ht="12.75">
      <c r="A645" s="288">
        <v>335</v>
      </c>
      <c r="B645" s="282">
        <v>100</v>
      </c>
      <c r="C645" s="282">
        <v>200</v>
      </c>
      <c r="D645" s="283">
        <v>300</v>
      </c>
      <c r="E645" s="283"/>
      <c r="F645" s="283"/>
      <c r="G645" s="309" t="s">
        <v>1136</v>
      </c>
      <c r="H645" s="199">
        <v>3067</v>
      </c>
      <c r="I645" s="199">
        <v>0</v>
      </c>
      <c r="J645" s="199">
        <v>0</v>
      </c>
      <c r="K645" s="199">
        <f t="shared" si="29"/>
        <v>0</v>
      </c>
      <c r="L645" s="331"/>
      <c r="M645" s="331"/>
      <c r="N645" s="331"/>
      <c r="O645" s="199">
        <f t="shared" si="27"/>
        <v>-3067</v>
      </c>
      <c r="P645" s="199">
        <f t="shared" si="28"/>
        <v>0</v>
      </c>
      <c r="Q645" s="285"/>
    </row>
    <row r="646" spans="1:17" ht="12.75">
      <c r="A646" s="288">
        <v>335</v>
      </c>
      <c r="B646" s="282">
        <v>100</v>
      </c>
      <c r="C646" s="282">
        <v>200</v>
      </c>
      <c r="D646" s="283">
        <v>400</v>
      </c>
      <c r="E646" s="283"/>
      <c r="F646" s="283"/>
      <c r="G646" s="309" t="s">
        <v>1137</v>
      </c>
      <c r="H646" s="199">
        <v>0</v>
      </c>
      <c r="I646" s="199">
        <v>0</v>
      </c>
      <c r="J646" s="199">
        <v>0</v>
      </c>
      <c r="K646" s="199">
        <f t="shared" si="29"/>
        <v>0</v>
      </c>
      <c r="L646" s="331"/>
      <c r="M646" s="331"/>
      <c r="N646" s="331"/>
      <c r="O646" s="199">
        <f t="shared" ref="O646:O709" si="30">+J646-H646</f>
        <v>0</v>
      </c>
      <c r="P646" s="199">
        <f t="shared" ref="P646:P709" si="31">+K646-I646</f>
        <v>0</v>
      </c>
      <c r="Q646" s="285"/>
    </row>
    <row r="647" spans="1:17" ht="12.75">
      <c r="A647" s="288">
        <v>335</v>
      </c>
      <c r="B647" s="282">
        <v>100</v>
      </c>
      <c r="C647" s="282">
        <v>200</v>
      </c>
      <c r="D647" s="282">
        <v>500</v>
      </c>
      <c r="E647" s="282"/>
      <c r="F647" s="282"/>
      <c r="G647" s="310" t="s">
        <v>1120</v>
      </c>
      <c r="H647" s="198">
        <v>0</v>
      </c>
      <c r="I647" s="198">
        <v>0</v>
      </c>
      <c r="J647" s="198">
        <v>0</v>
      </c>
      <c r="K647" s="198">
        <f t="shared" ref="K647:K710" si="32">SUM(L647:N647)</f>
        <v>0</v>
      </c>
      <c r="L647" s="328"/>
      <c r="M647" s="328"/>
      <c r="N647" s="328"/>
      <c r="O647" s="198">
        <f t="shared" si="30"/>
        <v>0</v>
      </c>
      <c r="P647" s="198">
        <f t="shared" si="31"/>
        <v>0</v>
      </c>
      <c r="Q647" s="285"/>
    </row>
    <row r="648" spans="1:17" ht="12.75">
      <c r="A648" s="288">
        <v>335</v>
      </c>
      <c r="B648" s="282">
        <v>100</v>
      </c>
      <c r="C648" s="282">
        <v>200</v>
      </c>
      <c r="D648" s="282">
        <v>500</v>
      </c>
      <c r="E648" s="283">
        <v>5</v>
      </c>
      <c r="F648" s="283"/>
      <c r="G648" s="309" t="s">
        <v>1121</v>
      </c>
      <c r="H648" s="199">
        <v>0</v>
      </c>
      <c r="I648" s="199">
        <v>0</v>
      </c>
      <c r="J648" s="199">
        <v>0</v>
      </c>
      <c r="K648" s="199">
        <f t="shared" si="32"/>
        <v>0</v>
      </c>
      <c r="L648" s="331"/>
      <c r="M648" s="331"/>
      <c r="N648" s="331"/>
      <c r="O648" s="199">
        <f t="shared" si="30"/>
        <v>0</v>
      </c>
      <c r="P648" s="199">
        <f t="shared" si="31"/>
        <v>0</v>
      </c>
      <c r="Q648" s="285"/>
    </row>
    <row r="649" spans="1:17" ht="12.75">
      <c r="A649" s="288">
        <v>335</v>
      </c>
      <c r="B649" s="282">
        <v>100</v>
      </c>
      <c r="C649" s="282">
        <v>200</v>
      </c>
      <c r="D649" s="282">
        <v>500</v>
      </c>
      <c r="E649" s="283">
        <v>10</v>
      </c>
      <c r="F649" s="283"/>
      <c r="G649" s="309" t="s">
        <v>1122</v>
      </c>
      <c r="H649" s="199">
        <v>0</v>
      </c>
      <c r="I649" s="199">
        <v>0</v>
      </c>
      <c r="J649" s="199">
        <v>0</v>
      </c>
      <c r="K649" s="199">
        <f t="shared" si="32"/>
        <v>0</v>
      </c>
      <c r="L649" s="331"/>
      <c r="M649" s="331"/>
      <c r="N649" s="331"/>
      <c r="O649" s="199">
        <f t="shared" si="30"/>
        <v>0</v>
      </c>
      <c r="P649" s="199">
        <f t="shared" si="31"/>
        <v>0</v>
      </c>
      <c r="Q649" s="285"/>
    </row>
    <row r="650" spans="1:17" ht="12.75">
      <c r="A650" s="288">
        <v>335</v>
      </c>
      <c r="B650" s="282">
        <v>100</v>
      </c>
      <c r="C650" s="282">
        <v>200</v>
      </c>
      <c r="D650" s="282">
        <v>500</v>
      </c>
      <c r="E650" s="283">
        <v>15</v>
      </c>
      <c r="F650" s="283"/>
      <c r="G650" s="309" t="s">
        <v>1200</v>
      </c>
      <c r="H650" s="199">
        <v>0</v>
      </c>
      <c r="I650" s="199">
        <v>0</v>
      </c>
      <c r="J650" s="199">
        <v>0</v>
      </c>
      <c r="K650" s="199">
        <f t="shared" si="32"/>
        <v>0</v>
      </c>
      <c r="L650" s="331"/>
      <c r="M650" s="331"/>
      <c r="N650" s="331"/>
      <c r="O650" s="199">
        <f t="shared" si="30"/>
        <v>0</v>
      </c>
      <c r="P650" s="199">
        <f t="shared" si="31"/>
        <v>0</v>
      </c>
      <c r="Q650" s="285"/>
    </row>
    <row r="651" spans="1:17" ht="12.75">
      <c r="A651" s="288">
        <v>335</v>
      </c>
      <c r="B651" s="282">
        <v>100</v>
      </c>
      <c r="C651" s="282">
        <v>200</v>
      </c>
      <c r="D651" s="283">
        <v>900</v>
      </c>
      <c r="E651" s="283"/>
      <c r="F651" s="283"/>
      <c r="G651" s="309" t="s">
        <v>1140</v>
      </c>
      <c r="H651" s="199">
        <v>44998</v>
      </c>
      <c r="I651" s="199">
        <v>0</v>
      </c>
      <c r="J651" s="199">
        <v>0</v>
      </c>
      <c r="K651" s="199">
        <f t="shared" si="32"/>
        <v>0</v>
      </c>
      <c r="L651" s="331"/>
      <c r="M651" s="331"/>
      <c r="N651" s="331"/>
      <c r="O651" s="199">
        <f t="shared" si="30"/>
        <v>-44998</v>
      </c>
      <c r="P651" s="199">
        <f t="shared" si="31"/>
        <v>0</v>
      </c>
      <c r="Q651" s="285"/>
    </row>
    <row r="652" spans="1:17" ht="22.5">
      <c r="A652" s="288">
        <v>335</v>
      </c>
      <c r="B652" s="282">
        <v>100</v>
      </c>
      <c r="C652" s="283">
        <v>300</v>
      </c>
      <c r="D652" s="283"/>
      <c r="E652" s="283"/>
      <c r="F652" s="283"/>
      <c r="G652" s="280" t="s">
        <v>1203</v>
      </c>
      <c r="H652" s="199">
        <v>0</v>
      </c>
      <c r="I652" s="199">
        <v>0</v>
      </c>
      <c r="J652" s="199">
        <v>0</v>
      </c>
      <c r="K652" s="199">
        <f t="shared" si="32"/>
        <v>0</v>
      </c>
      <c r="L652" s="331"/>
      <c r="M652" s="331"/>
      <c r="N652" s="331"/>
      <c r="O652" s="199">
        <f t="shared" si="30"/>
        <v>0</v>
      </c>
      <c r="P652" s="199">
        <f t="shared" si="31"/>
        <v>0</v>
      </c>
      <c r="Q652" s="285" t="s">
        <v>1204</v>
      </c>
    </row>
    <row r="653" spans="1:17" ht="22.5">
      <c r="A653" s="288">
        <v>335</v>
      </c>
      <c r="B653" s="282">
        <v>200</v>
      </c>
      <c r="C653" s="282"/>
      <c r="D653" s="282"/>
      <c r="E653" s="282"/>
      <c r="F653" s="282"/>
      <c r="G653" s="280" t="s">
        <v>1205</v>
      </c>
      <c r="H653" s="198">
        <v>0</v>
      </c>
      <c r="I653" s="198">
        <v>0</v>
      </c>
      <c r="J653" s="198">
        <v>0</v>
      </c>
      <c r="K653" s="198">
        <f t="shared" si="32"/>
        <v>0</v>
      </c>
      <c r="L653" s="328"/>
      <c r="M653" s="328"/>
      <c r="N653" s="328"/>
      <c r="O653" s="198">
        <f t="shared" si="30"/>
        <v>0</v>
      </c>
      <c r="P653" s="198">
        <f t="shared" si="31"/>
        <v>0</v>
      </c>
      <c r="Q653" s="285" t="s">
        <v>1206</v>
      </c>
    </row>
    <row r="654" spans="1:17" ht="33.75">
      <c r="A654" s="288">
        <v>335</v>
      </c>
      <c r="B654" s="282">
        <v>200</v>
      </c>
      <c r="C654" s="282">
        <v>100</v>
      </c>
      <c r="D654" s="282"/>
      <c r="E654" s="282"/>
      <c r="F654" s="282"/>
      <c r="G654" s="280" t="s">
        <v>1207</v>
      </c>
      <c r="H654" s="198">
        <v>0</v>
      </c>
      <c r="I654" s="198">
        <v>0</v>
      </c>
      <c r="J654" s="198">
        <v>0</v>
      </c>
      <c r="K654" s="198">
        <f t="shared" si="32"/>
        <v>0</v>
      </c>
      <c r="L654" s="328"/>
      <c r="M654" s="328"/>
      <c r="N654" s="328"/>
      <c r="O654" s="198">
        <f t="shared" si="30"/>
        <v>0</v>
      </c>
      <c r="P654" s="198">
        <f t="shared" si="31"/>
        <v>0</v>
      </c>
      <c r="Q654" s="285" t="s">
        <v>1208</v>
      </c>
    </row>
    <row r="655" spans="1:17" ht="12.75">
      <c r="A655" s="288">
        <v>335</v>
      </c>
      <c r="B655" s="282">
        <v>200</v>
      </c>
      <c r="C655" s="282">
        <v>100</v>
      </c>
      <c r="D655" s="283">
        <v>100</v>
      </c>
      <c r="E655" s="283"/>
      <c r="F655" s="283"/>
      <c r="G655" s="309" t="s">
        <v>1112</v>
      </c>
      <c r="H655" s="199">
        <v>1349439</v>
      </c>
      <c r="I655" s="199">
        <v>0</v>
      </c>
      <c r="J655" s="199">
        <v>1434631</v>
      </c>
      <c r="K655" s="199">
        <f t="shared" si="32"/>
        <v>0</v>
      </c>
      <c r="L655" s="331"/>
      <c r="M655" s="331"/>
      <c r="N655" s="331"/>
      <c r="O655" s="199">
        <f t="shared" si="30"/>
        <v>85192</v>
      </c>
      <c r="P655" s="199">
        <f t="shared" si="31"/>
        <v>0</v>
      </c>
      <c r="Q655" s="285"/>
    </row>
    <row r="656" spans="1:17" ht="12.75">
      <c r="A656" s="288">
        <v>335</v>
      </c>
      <c r="B656" s="282">
        <v>200</v>
      </c>
      <c r="C656" s="282">
        <v>100</v>
      </c>
      <c r="D656" s="283">
        <v>200</v>
      </c>
      <c r="E656" s="283"/>
      <c r="F656" s="283"/>
      <c r="G656" s="309" t="s">
        <v>1148</v>
      </c>
      <c r="H656" s="199">
        <v>0</v>
      </c>
      <c r="I656" s="199">
        <v>0</v>
      </c>
      <c r="J656" s="199">
        <v>0</v>
      </c>
      <c r="K656" s="199">
        <f t="shared" si="32"/>
        <v>0</v>
      </c>
      <c r="L656" s="331"/>
      <c r="M656" s="331"/>
      <c r="N656" s="331"/>
      <c r="O656" s="199">
        <f t="shared" si="30"/>
        <v>0</v>
      </c>
      <c r="P656" s="199">
        <f t="shared" si="31"/>
        <v>0</v>
      </c>
      <c r="Q656" s="285"/>
    </row>
    <row r="657" spans="1:17" ht="12.75">
      <c r="A657" s="288">
        <v>335</v>
      </c>
      <c r="B657" s="282">
        <v>200</v>
      </c>
      <c r="C657" s="282">
        <v>100</v>
      </c>
      <c r="D657" s="283">
        <v>300</v>
      </c>
      <c r="E657" s="283"/>
      <c r="F657" s="283"/>
      <c r="G657" s="309" t="s">
        <v>1149</v>
      </c>
      <c r="H657" s="199">
        <v>245801</v>
      </c>
      <c r="I657" s="199">
        <v>0</v>
      </c>
      <c r="J657" s="199">
        <v>267941</v>
      </c>
      <c r="K657" s="199">
        <f t="shared" si="32"/>
        <v>0</v>
      </c>
      <c r="L657" s="331"/>
      <c r="M657" s="331"/>
      <c r="N657" s="331"/>
      <c r="O657" s="199">
        <f t="shared" si="30"/>
        <v>22140</v>
      </c>
      <c r="P657" s="199">
        <f t="shared" si="31"/>
        <v>0</v>
      </c>
      <c r="Q657" s="285"/>
    </row>
    <row r="658" spans="1:17" ht="12.75">
      <c r="A658" s="288">
        <v>335</v>
      </c>
      <c r="B658" s="282">
        <v>200</v>
      </c>
      <c r="C658" s="282">
        <v>100</v>
      </c>
      <c r="D658" s="283">
        <v>400</v>
      </c>
      <c r="E658" s="283"/>
      <c r="F658" s="283"/>
      <c r="G658" s="309" t="s">
        <v>1150</v>
      </c>
      <c r="H658" s="199">
        <v>162508</v>
      </c>
      <c r="I658" s="199">
        <v>0</v>
      </c>
      <c r="J658" s="199">
        <v>48979</v>
      </c>
      <c r="K658" s="199">
        <f t="shared" si="32"/>
        <v>0</v>
      </c>
      <c r="L658" s="331"/>
      <c r="M658" s="331"/>
      <c r="N658" s="331"/>
      <c r="O658" s="199">
        <f t="shared" si="30"/>
        <v>-113529</v>
      </c>
      <c r="P658" s="199">
        <f t="shared" si="31"/>
        <v>0</v>
      </c>
      <c r="Q658" s="285"/>
    </row>
    <row r="659" spans="1:17" ht="12.75">
      <c r="A659" s="288">
        <v>335</v>
      </c>
      <c r="B659" s="282">
        <v>200</v>
      </c>
      <c r="C659" s="282">
        <v>100</v>
      </c>
      <c r="D659" s="283">
        <v>500</v>
      </c>
      <c r="E659" s="283"/>
      <c r="F659" s="283"/>
      <c r="G659" s="309" t="s">
        <v>1137</v>
      </c>
      <c r="H659" s="199">
        <v>110390</v>
      </c>
      <c r="I659" s="199">
        <v>0</v>
      </c>
      <c r="J659" s="199">
        <v>109954</v>
      </c>
      <c r="K659" s="199">
        <f t="shared" si="32"/>
        <v>0</v>
      </c>
      <c r="L659" s="331"/>
      <c r="M659" s="331"/>
      <c r="N659" s="331"/>
      <c r="O659" s="199">
        <f t="shared" si="30"/>
        <v>-436</v>
      </c>
      <c r="P659" s="199">
        <f t="shared" si="31"/>
        <v>0</v>
      </c>
      <c r="Q659" s="285"/>
    </row>
    <row r="660" spans="1:17" ht="12.75">
      <c r="A660" s="288">
        <v>335</v>
      </c>
      <c r="B660" s="282">
        <v>200</v>
      </c>
      <c r="C660" s="282">
        <v>100</v>
      </c>
      <c r="D660" s="282">
        <v>600</v>
      </c>
      <c r="E660" s="282"/>
      <c r="F660" s="282"/>
      <c r="G660" s="310" t="s">
        <v>1120</v>
      </c>
      <c r="H660" s="198">
        <v>0</v>
      </c>
      <c r="I660" s="198">
        <v>0</v>
      </c>
      <c r="J660" s="198">
        <v>0</v>
      </c>
      <c r="K660" s="198">
        <f t="shared" si="32"/>
        <v>0</v>
      </c>
      <c r="L660" s="328"/>
      <c r="M660" s="328"/>
      <c r="N660" s="328"/>
      <c r="O660" s="198">
        <f t="shared" si="30"/>
        <v>0</v>
      </c>
      <c r="P660" s="198">
        <f t="shared" si="31"/>
        <v>0</v>
      </c>
      <c r="Q660" s="285"/>
    </row>
    <row r="661" spans="1:17" ht="12.75">
      <c r="A661" s="288">
        <v>335</v>
      </c>
      <c r="B661" s="282">
        <v>200</v>
      </c>
      <c r="C661" s="282">
        <v>100</v>
      </c>
      <c r="D661" s="282">
        <v>600</v>
      </c>
      <c r="E661" s="283">
        <v>5</v>
      </c>
      <c r="F661" s="283"/>
      <c r="G661" s="309" t="s">
        <v>1121</v>
      </c>
      <c r="H661" s="199">
        <v>0</v>
      </c>
      <c r="I661" s="199">
        <v>0</v>
      </c>
      <c r="J661" s="199">
        <v>0</v>
      </c>
      <c r="K661" s="199">
        <f t="shared" si="32"/>
        <v>0</v>
      </c>
      <c r="L661" s="331"/>
      <c r="M661" s="331"/>
      <c r="N661" s="331"/>
      <c r="O661" s="199">
        <f t="shared" si="30"/>
        <v>0</v>
      </c>
      <c r="P661" s="199">
        <f t="shared" si="31"/>
        <v>0</v>
      </c>
      <c r="Q661" s="285"/>
    </row>
    <row r="662" spans="1:17" ht="12.75">
      <c r="A662" s="288">
        <v>335</v>
      </c>
      <c r="B662" s="282">
        <v>200</v>
      </c>
      <c r="C662" s="282">
        <v>100</v>
      </c>
      <c r="D662" s="282">
        <v>600</v>
      </c>
      <c r="E662" s="283">
        <v>10</v>
      </c>
      <c r="F662" s="283"/>
      <c r="G662" s="309" t="s">
        <v>1122</v>
      </c>
      <c r="H662" s="199">
        <v>0</v>
      </c>
      <c r="I662" s="199">
        <v>0</v>
      </c>
      <c r="J662" s="199">
        <v>0</v>
      </c>
      <c r="K662" s="199">
        <f t="shared" si="32"/>
        <v>0</v>
      </c>
      <c r="L662" s="331"/>
      <c r="M662" s="331"/>
      <c r="N662" s="331"/>
      <c r="O662" s="199">
        <f t="shared" si="30"/>
        <v>0</v>
      </c>
      <c r="P662" s="199">
        <f t="shared" si="31"/>
        <v>0</v>
      </c>
      <c r="Q662" s="285"/>
    </row>
    <row r="663" spans="1:17" ht="12.75">
      <c r="A663" s="288">
        <v>335</v>
      </c>
      <c r="B663" s="282">
        <v>200</v>
      </c>
      <c r="C663" s="282">
        <v>100</v>
      </c>
      <c r="D663" s="282">
        <v>600</v>
      </c>
      <c r="E663" s="283">
        <v>15</v>
      </c>
      <c r="F663" s="283"/>
      <c r="G663" s="309" t="s">
        <v>1151</v>
      </c>
      <c r="H663" s="199">
        <v>1000</v>
      </c>
      <c r="I663" s="199">
        <v>0</v>
      </c>
      <c r="J663" s="199">
        <v>1000</v>
      </c>
      <c r="K663" s="199">
        <f t="shared" si="32"/>
        <v>0</v>
      </c>
      <c r="L663" s="331"/>
      <c r="M663" s="331"/>
      <c r="N663" s="331"/>
      <c r="O663" s="199">
        <f t="shared" si="30"/>
        <v>0</v>
      </c>
      <c r="P663" s="199">
        <f t="shared" si="31"/>
        <v>0</v>
      </c>
      <c r="Q663" s="285"/>
    </row>
    <row r="664" spans="1:17" ht="12.75">
      <c r="A664" s="288">
        <v>335</v>
      </c>
      <c r="B664" s="282">
        <v>200</v>
      </c>
      <c r="C664" s="282">
        <v>100</v>
      </c>
      <c r="D664" s="283">
        <v>900</v>
      </c>
      <c r="E664" s="283"/>
      <c r="F664" s="283"/>
      <c r="G664" s="309" t="s">
        <v>1140</v>
      </c>
      <c r="H664" s="199">
        <v>537883</v>
      </c>
      <c r="I664" s="199">
        <v>0</v>
      </c>
      <c r="J664" s="199">
        <v>535580</v>
      </c>
      <c r="K664" s="199">
        <f t="shared" si="32"/>
        <v>0</v>
      </c>
      <c r="L664" s="331"/>
      <c r="M664" s="331"/>
      <c r="N664" s="331"/>
      <c r="O664" s="199">
        <f t="shared" si="30"/>
        <v>-2303</v>
      </c>
      <c r="P664" s="199">
        <f t="shared" si="31"/>
        <v>0</v>
      </c>
      <c r="Q664" s="285"/>
    </row>
    <row r="665" spans="1:17" ht="33.75">
      <c r="A665" s="288">
        <v>335</v>
      </c>
      <c r="B665" s="282">
        <v>200</v>
      </c>
      <c r="C665" s="282">
        <v>200</v>
      </c>
      <c r="D665" s="282"/>
      <c r="E665" s="282"/>
      <c r="F665" s="282"/>
      <c r="G665" s="280" t="s">
        <v>1209</v>
      </c>
      <c r="H665" s="198">
        <v>0</v>
      </c>
      <c r="I665" s="198">
        <v>0</v>
      </c>
      <c r="J665" s="198">
        <v>0</v>
      </c>
      <c r="K665" s="198">
        <f t="shared" si="32"/>
        <v>0</v>
      </c>
      <c r="L665" s="328"/>
      <c r="M665" s="328"/>
      <c r="N665" s="328"/>
      <c r="O665" s="198">
        <f t="shared" si="30"/>
        <v>0</v>
      </c>
      <c r="P665" s="198">
        <f t="shared" si="31"/>
        <v>0</v>
      </c>
      <c r="Q665" s="285" t="s">
        <v>1210</v>
      </c>
    </row>
    <row r="666" spans="1:17" ht="12.75">
      <c r="A666" s="288">
        <v>335</v>
      </c>
      <c r="B666" s="282">
        <v>200</v>
      </c>
      <c r="C666" s="282">
        <v>200</v>
      </c>
      <c r="D666" s="283">
        <v>100</v>
      </c>
      <c r="E666" s="283"/>
      <c r="F666" s="283"/>
      <c r="G666" s="309" t="s">
        <v>1112</v>
      </c>
      <c r="H666" s="199">
        <v>66207</v>
      </c>
      <c r="I666" s="199">
        <v>0</v>
      </c>
      <c r="J666" s="199">
        <v>31971</v>
      </c>
      <c r="K666" s="199">
        <f t="shared" si="32"/>
        <v>0</v>
      </c>
      <c r="L666" s="331"/>
      <c r="M666" s="331"/>
      <c r="N666" s="331"/>
      <c r="O666" s="199">
        <f t="shared" si="30"/>
        <v>-34236</v>
      </c>
      <c r="P666" s="199">
        <f t="shared" si="31"/>
        <v>0</v>
      </c>
      <c r="Q666" s="285"/>
    </row>
    <row r="667" spans="1:17" ht="12.75">
      <c r="A667" s="288">
        <v>335</v>
      </c>
      <c r="B667" s="282">
        <v>200</v>
      </c>
      <c r="C667" s="282">
        <v>200</v>
      </c>
      <c r="D667" s="283">
        <v>200</v>
      </c>
      <c r="E667" s="283"/>
      <c r="F667" s="283"/>
      <c r="G667" s="309" t="s">
        <v>1148</v>
      </c>
      <c r="H667" s="199">
        <v>0</v>
      </c>
      <c r="I667" s="199">
        <v>0</v>
      </c>
      <c r="J667" s="199">
        <v>0</v>
      </c>
      <c r="K667" s="199">
        <f t="shared" si="32"/>
        <v>0</v>
      </c>
      <c r="L667" s="331"/>
      <c r="M667" s="331"/>
      <c r="N667" s="331"/>
      <c r="O667" s="199">
        <f t="shared" si="30"/>
        <v>0</v>
      </c>
      <c r="P667" s="199">
        <f t="shared" si="31"/>
        <v>0</v>
      </c>
      <c r="Q667" s="285"/>
    </row>
    <row r="668" spans="1:17" ht="12.75">
      <c r="A668" s="288">
        <v>335</v>
      </c>
      <c r="B668" s="282">
        <v>200</v>
      </c>
      <c r="C668" s="282">
        <v>200</v>
      </c>
      <c r="D668" s="283">
        <v>300</v>
      </c>
      <c r="E668" s="283"/>
      <c r="F668" s="283"/>
      <c r="G668" s="309" t="s">
        <v>1149</v>
      </c>
      <c r="H668" s="199">
        <v>8169</v>
      </c>
      <c r="I668" s="199">
        <v>0</v>
      </c>
      <c r="J668" s="199">
        <v>8169</v>
      </c>
      <c r="K668" s="199">
        <f t="shared" si="32"/>
        <v>0</v>
      </c>
      <c r="L668" s="331"/>
      <c r="M668" s="331"/>
      <c r="N668" s="331"/>
      <c r="O668" s="199">
        <f t="shared" si="30"/>
        <v>0</v>
      </c>
      <c r="P668" s="199">
        <f t="shared" si="31"/>
        <v>0</v>
      </c>
      <c r="Q668" s="285"/>
    </row>
    <row r="669" spans="1:17" ht="12.75">
      <c r="A669" s="288">
        <v>335</v>
      </c>
      <c r="B669" s="282">
        <v>200</v>
      </c>
      <c r="C669" s="282">
        <v>200</v>
      </c>
      <c r="D669" s="283">
        <v>400</v>
      </c>
      <c r="E669" s="283"/>
      <c r="F669" s="283"/>
      <c r="G669" s="309" t="s">
        <v>1150</v>
      </c>
      <c r="H669" s="199">
        <v>3931</v>
      </c>
      <c r="I669" s="199">
        <v>0</v>
      </c>
      <c r="J669" s="199">
        <v>3289</v>
      </c>
      <c r="K669" s="199">
        <f t="shared" si="32"/>
        <v>0</v>
      </c>
      <c r="L669" s="331"/>
      <c r="M669" s="331"/>
      <c r="N669" s="331"/>
      <c r="O669" s="199">
        <f t="shared" si="30"/>
        <v>-642</v>
      </c>
      <c r="P669" s="199">
        <f t="shared" si="31"/>
        <v>0</v>
      </c>
      <c r="Q669" s="285"/>
    </row>
    <row r="670" spans="1:17" ht="12.75">
      <c r="A670" s="288">
        <v>335</v>
      </c>
      <c r="B670" s="282">
        <v>200</v>
      </c>
      <c r="C670" s="282">
        <v>200</v>
      </c>
      <c r="D670" s="283">
        <v>500</v>
      </c>
      <c r="E670" s="283"/>
      <c r="F670" s="283"/>
      <c r="G670" s="309" t="s">
        <v>1137</v>
      </c>
      <c r="H670" s="199">
        <v>3654</v>
      </c>
      <c r="I670" s="199">
        <v>0</v>
      </c>
      <c r="J670" s="199">
        <v>3654</v>
      </c>
      <c r="K670" s="199">
        <f t="shared" si="32"/>
        <v>0</v>
      </c>
      <c r="L670" s="331"/>
      <c r="M670" s="331"/>
      <c r="N670" s="331"/>
      <c r="O670" s="199">
        <f t="shared" si="30"/>
        <v>0</v>
      </c>
      <c r="P670" s="199">
        <f t="shared" si="31"/>
        <v>0</v>
      </c>
      <c r="Q670" s="285"/>
    </row>
    <row r="671" spans="1:17" ht="12.75">
      <c r="A671" s="288">
        <v>335</v>
      </c>
      <c r="B671" s="282">
        <v>200</v>
      </c>
      <c r="C671" s="282">
        <v>200</v>
      </c>
      <c r="D671" s="282">
        <v>600</v>
      </c>
      <c r="E671" s="282"/>
      <c r="F671" s="282"/>
      <c r="G671" s="310" t="s">
        <v>1120</v>
      </c>
      <c r="H671" s="198">
        <v>0</v>
      </c>
      <c r="I671" s="198">
        <v>0</v>
      </c>
      <c r="J671" s="198">
        <v>0</v>
      </c>
      <c r="K671" s="198">
        <f t="shared" si="32"/>
        <v>0</v>
      </c>
      <c r="L671" s="328"/>
      <c r="M671" s="328"/>
      <c r="N671" s="328"/>
      <c r="O671" s="198">
        <f t="shared" si="30"/>
        <v>0</v>
      </c>
      <c r="P671" s="198">
        <f t="shared" si="31"/>
        <v>0</v>
      </c>
      <c r="Q671" s="285"/>
    </row>
    <row r="672" spans="1:17" ht="12.75">
      <c r="A672" s="288">
        <v>335</v>
      </c>
      <c r="B672" s="282">
        <v>200</v>
      </c>
      <c r="C672" s="282">
        <v>200</v>
      </c>
      <c r="D672" s="282">
        <v>600</v>
      </c>
      <c r="E672" s="283">
        <v>5</v>
      </c>
      <c r="F672" s="283"/>
      <c r="G672" s="309" t="s">
        <v>1121</v>
      </c>
      <c r="H672" s="199">
        <v>0</v>
      </c>
      <c r="I672" s="199">
        <v>0</v>
      </c>
      <c r="J672" s="199">
        <v>0</v>
      </c>
      <c r="K672" s="199">
        <f t="shared" si="32"/>
        <v>0</v>
      </c>
      <c r="L672" s="331"/>
      <c r="M672" s="331"/>
      <c r="N672" s="331"/>
      <c r="O672" s="199">
        <f t="shared" si="30"/>
        <v>0</v>
      </c>
      <c r="P672" s="199">
        <f t="shared" si="31"/>
        <v>0</v>
      </c>
      <c r="Q672" s="285"/>
    </row>
    <row r="673" spans="1:17" ht="12.75">
      <c r="A673" s="288">
        <v>335</v>
      </c>
      <c r="B673" s="282">
        <v>200</v>
      </c>
      <c r="C673" s="282">
        <v>200</v>
      </c>
      <c r="D673" s="282">
        <v>600</v>
      </c>
      <c r="E673" s="283">
        <v>10</v>
      </c>
      <c r="F673" s="283"/>
      <c r="G673" s="309" t="s">
        <v>1122</v>
      </c>
      <c r="H673" s="199">
        <v>0</v>
      </c>
      <c r="I673" s="199">
        <v>0</v>
      </c>
      <c r="J673" s="199">
        <v>0</v>
      </c>
      <c r="K673" s="199">
        <f t="shared" si="32"/>
        <v>0</v>
      </c>
      <c r="L673" s="331"/>
      <c r="M673" s="331"/>
      <c r="N673" s="331"/>
      <c r="O673" s="199">
        <f t="shared" si="30"/>
        <v>0</v>
      </c>
      <c r="P673" s="199">
        <f t="shared" si="31"/>
        <v>0</v>
      </c>
      <c r="Q673" s="285"/>
    </row>
    <row r="674" spans="1:17" ht="12.75">
      <c r="A674" s="288">
        <v>335</v>
      </c>
      <c r="B674" s="282">
        <v>200</v>
      </c>
      <c r="C674" s="282">
        <v>200</v>
      </c>
      <c r="D674" s="282">
        <v>600</v>
      </c>
      <c r="E674" s="283">
        <v>15</v>
      </c>
      <c r="F674" s="283"/>
      <c r="G674" s="309" t="s">
        <v>1151</v>
      </c>
      <c r="H674" s="199">
        <v>0</v>
      </c>
      <c r="I674" s="199">
        <v>0</v>
      </c>
      <c r="J674" s="199">
        <v>0</v>
      </c>
      <c r="K674" s="199">
        <f t="shared" si="32"/>
        <v>0</v>
      </c>
      <c r="L674" s="331"/>
      <c r="M674" s="331"/>
      <c r="N674" s="331"/>
      <c r="O674" s="199">
        <f t="shared" si="30"/>
        <v>0</v>
      </c>
      <c r="P674" s="199">
        <f t="shared" si="31"/>
        <v>0</v>
      </c>
      <c r="Q674" s="285"/>
    </row>
    <row r="675" spans="1:17" ht="12.75">
      <c r="A675" s="288">
        <v>335</v>
      </c>
      <c r="B675" s="282">
        <v>200</v>
      </c>
      <c r="C675" s="282">
        <v>200</v>
      </c>
      <c r="D675" s="283">
        <v>900</v>
      </c>
      <c r="E675" s="283"/>
      <c r="F675" s="283"/>
      <c r="G675" s="309" t="s">
        <v>1140</v>
      </c>
      <c r="H675" s="199">
        <v>24822</v>
      </c>
      <c r="I675" s="199">
        <v>0</v>
      </c>
      <c r="J675" s="199">
        <v>14259</v>
      </c>
      <c r="K675" s="199">
        <f t="shared" si="32"/>
        <v>0</v>
      </c>
      <c r="L675" s="331"/>
      <c r="M675" s="331"/>
      <c r="N675" s="331"/>
      <c r="O675" s="199">
        <f t="shared" si="30"/>
        <v>-10563</v>
      </c>
      <c r="P675" s="199">
        <f t="shared" si="31"/>
        <v>0</v>
      </c>
      <c r="Q675" s="285"/>
    </row>
    <row r="676" spans="1:17" ht="22.5">
      <c r="A676" s="288">
        <v>335</v>
      </c>
      <c r="B676" s="282">
        <v>200</v>
      </c>
      <c r="C676" s="283">
        <v>300</v>
      </c>
      <c r="D676" s="283"/>
      <c r="E676" s="283"/>
      <c r="F676" s="283"/>
      <c r="G676" s="280" t="s">
        <v>1211</v>
      </c>
      <c r="H676" s="199">
        <v>0</v>
      </c>
      <c r="I676" s="199">
        <v>0</v>
      </c>
      <c r="J676" s="199">
        <v>0</v>
      </c>
      <c r="K676" s="199">
        <f t="shared" si="32"/>
        <v>0</v>
      </c>
      <c r="L676" s="331"/>
      <c r="M676" s="331"/>
      <c r="N676" s="331"/>
      <c r="O676" s="199">
        <f t="shared" si="30"/>
        <v>0</v>
      </c>
      <c r="P676" s="199">
        <f t="shared" si="31"/>
        <v>0</v>
      </c>
      <c r="Q676" s="285" t="s">
        <v>1212</v>
      </c>
    </row>
    <row r="677" spans="1:17" ht="12.75">
      <c r="A677" s="274">
        <v>340</v>
      </c>
      <c r="B677" s="275">
        <v>0</v>
      </c>
      <c r="C677" s="275">
        <v>0</v>
      </c>
      <c r="D677" s="275">
        <v>0</v>
      </c>
      <c r="E677" s="275">
        <v>0</v>
      </c>
      <c r="F677" s="275">
        <v>0</v>
      </c>
      <c r="G677" s="276" t="s">
        <v>68</v>
      </c>
      <c r="H677" s="198">
        <v>0</v>
      </c>
      <c r="I677" s="198">
        <v>0</v>
      </c>
      <c r="J677" s="198">
        <v>0</v>
      </c>
      <c r="K677" s="198">
        <f t="shared" si="32"/>
        <v>0</v>
      </c>
      <c r="L677" s="328"/>
      <c r="M677" s="328"/>
      <c r="N677" s="328"/>
      <c r="O677" s="198">
        <f t="shared" si="30"/>
        <v>0</v>
      </c>
      <c r="P677" s="198">
        <f t="shared" si="31"/>
        <v>0</v>
      </c>
      <c r="Q677" s="297" t="s">
        <v>1213</v>
      </c>
    </row>
    <row r="678" spans="1:17" ht="22.5">
      <c r="A678" s="288">
        <v>340</v>
      </c>
      <c r="B678" s="282">
        <v>100</v>
      </c>
      <c r="C678" s="282"/>
      <c r="D678" s="282"/>
      <c r="E678" s="282"/>
      <c r="F678" s="282"/>
      <c r="G678" s="280" t="s">
        <v>1214</v>
      </c>
      <c r="H678" s="198">
        <v>0</v>
      </c>
      <c r="I678" s="198">
        <v>0</v>
      </c>
      <c r="J678" s="198">
        <v>0</v>
      </c>
      <c r="K678" s="198">
        <f t="shared" si="32"/>
        <v>0</v>
      </c>
      <c r="L678" s="328"/>
      <c r="M678" s="328"/>
      <c r="N678" s="328"/>
      <c r="O678" s="198">
        <f t="shared" si="30"/>
        <v>0</v>
      </c>
      <c r="P678" s="198">
        <f t="shared" si="31"/>
        <v>0</v>
      </c>
      <c r="Q678" s="285" t="s">
        <v>1215</v>
      </c>
    </row>
    <row r="679" spans="1:17" ht="12.75">
      <c r="A679" s="288">
        <v>340</v>
      </c>
      <c r="B679" s="282">
        <v>100</v>
      </c>
      <c r="C679" s="283">
        <v>100</v>
      </c>
      <c r="D679" s="283"/>
      <c r="E679" s="283"/>
      <c r="F679" s="283"/>
      <c r="G679" s="289" t="s">
        <v>1216</v>
      </c>
      <c r="H679" s="200">
        <v>0</v>
      </c>
      <c r="I679" s="200">
        <v>0</v>
      </c>
      <c r="J679" s="200">
        <v>0</v>
      </c>
      <c r="K679" s="200">
        <f t="shared" si="32"/>
        <v>0</v>
      </c>
      <c r="L679" s="334"/>
      <c r="M679" s="334"/>
      <c r="N679" s="334"/>
      <c r="O679" s="200">
        <f t="shared" si="30"/>
        <v>0</v>
      </c>
      <c r="P679" s="200">
        <f t="shared" si="31"/>
        <v>0</v>
      </c>
      <c r="Q679" s="285"/>
    </row>
    <row r="680" spans="1:17" ht="12.75">
      <c r="A680" s="288">
        <v>340</v>
      </c>
      <c r="B680" s="282">
        <v>100</v>
      </c>
      <c r="C680" s="283">
        <v>200</v>
      </c>
      <c r="D680" s="283"/>
      <c r="E680" s="283"/>
      <c r="F680" s="283"/>
      <c r="G680" s="289" t="s">
        <v>1217</v>
      </c>
      <c r="H680" s="200">
        <v>5000</v>
      </c>
      <c r="I680" s="200">
        <v>0</v>
      </c>
      <c r="J680" s="200">
        <v>5000</v>
      </c>
      <c r="K680" s="200">
        <f t="shared" si="32"/>
        <v>0</v>
      </c>
      <c r="L680" s="334"/>
      <c r="M680" s="334"/>
      <c r="N680" s="334"/>
      <c r="O680" s="200">
        <f t="shared" si="30"/>
        <v>0</v>
      </c>
      <c r="P680" s="200">
        <f t="shared" si="31"/>
        <v>0</v>
      </c>
      <c r="Q680" s="285"/>
    </row>
    <row r="681" spans="1:17" ht="22.5">
      <c r="A681" s="288">
        <v>340</v>
      </c>
      <c r="B681" s="282">
        <v>100</v>
      </c>
      <c r="C681" s="283">
        <v>300</v>
      </c>
      <c r="D681" s="283"/>
      <c r="E681" s="283"/>
      <c r="F681" s="283"/>
      <c r="G681" s="289" t="s">
        <v>1218</v>
      </c>
      <c r="H681" s="200">
        <v>0</v>
      </c>
      <c r="I681" s="200">
        <v>0</v>
      </c>
      <c r="J681" s="200">
        <v>0</v>
      </c>
      <c r="K681" s="200">
        <f t="shared" si="32"/>
        <v>0</v>
      </c>
      <c r="L681" s="334"/>
      <c r="M681" s="334"/>
      <c r="N681" s="334"/>
      <c r="O681" s="200">
        <f t="shared" si="30"/>
        <v>0</v>
      </c>
      <c r="P681" s="200">
        <f t="shared" si="31"/>
        <v>0</v>
      </c>
      <c r="Q681" s="285"/>
    </row>
    <row r="682" spans="1:17" ht="12.75">
      <c r="A682" s="288">
        <v>340</v>
      </c>
      <c r="B682" s="282">
        <v>100</v>
      </c>
      <c r="C682" s="283">
        <v>400</v>
      </c>
      <c r="D682" s="283"/>
      <c r="E682" s="283"/>
      <c r="F682" s="283"/>
      <c r="G682" s="289" t="s">
        <v>1219</v>
      </c>
      <c r="H682" s="200">
        <v>109032</v>
      </c>
      <c r="I682" s="200">
        <v>0</v>
      </c>
      <c r="J682" s="200">
        <v>109032</v>
      </c>
      <c r="K682" s="200">
        <f t="shared" si="32"/>
        <v>0</v>
      </c>
      <c r="L682" s="334"/>
      <c r="M682" s="334"/>
      <c r="N682" s="334"/>
      <c r="O682" s="200">
        <f t="shared" si="30"/>
        <v>0</v>
      </c>
      <c r="P682" s="200">
        <f t="shared" si="31"/>
        <v>0</v>
      </c>
      <c r="Q682" s="285"/>
    </row>
    <row r="683" spans="1:17" ht="22.5">
      <c r="A683" s="288">
        <v>340</v>
      </c>
      <c r="B683" s="282">
        <v>100</v>
      </c>
      <c r="C683" s="283">
        <v>500</v>
      </c>
      <c r="D683" s="283"/>
      <c r="E683" s="283"/>
      <c r="F683" s="283"/>
      <c r="G683" s="289" t="s">
        <v>1220</v>
      </c>
      <c r="H683" s="200">
        <v>0</v>
      </c>
      <c r="I683" s="200">
        <v>0</v>
      </c>
      <c r="J683" s="200">
        <v>0</v>
      </c>
      <c r="K683" s="200">
        <f t="shared" si="32"/>
        <v>0</v>
      </c>
      <c r="L683" s="334"/>
      <c r="M683" s="334"/>
      <c r="N683" s="334"/>
      <c r="O683" s="200">
        <f t="shared" si="30"/>
        <v>0</v>
      </c>
      <c r="P683" s="200">
        <f t="shared" si="31"/>
        <v>0</v>
      </c>
      <c r="Q683" s="285"/>
    </row>
    <row r="684" spans="1:17" ht="22.5">
      <c r="A684" s="288">
        <v>340</v>
      </c>
      <c r="B684" s="282">
        <v>100</v>
      </c>
      <c r="C684" s="283">
        <v>600</v>
      </c>
      <c r="D684" s="283"/>
      <c r="E684" s="283"/>
      <c r="F684" s="283"/>
      <c r="G684" s="289" t="s">
        <v>1221</v>
      </c>
      <c r="H684" s="200">
        <v>0</v>
      </c>
      <c r="I684" s="200">
        <v>0</v>
      </c>
      <c r="J684" s="200">
        <v>0</v>
      </c>
      <c r="K684" s="200">
        <f t="shared" si="32"/>
        <v>0</v>
      </c>
      <c r="L684" s="334"/>
      <c r="M684" s="334"/>
      <c r="N684" s="334"/>
      <c r="O684" s="200">
        <f t="shared" si="30"/>
        <v>0</v>
      </c>
      <c r="P684" s="200">
        <f t="shared" si="31"/>
        <v>0</v>
      </c>
      <c r="Q684" s="285"/>
    </row>
    <row r="685" spans="1:17" ht="12.75">
      <c r="A685" s="288">
        <v>340</v>
      </c>
      <c r="B685" s="282">
        <v>100</v>
      </c>
      <c r="C685" s="283">
        <v>900</v>
      </c>
      <c r="D685" s="283"/>
      <c r="E685" s="283"/>
      <c r="F685" s="283"/>
      <c r="G685" s="289" t="s">
        <v>1222</v>
      </c>
      <c r="H685" s="200">
        <v>2000</v>
      </c>
      <c r="I685" s="200">
        <v>0</v>
      </c>
      <c r="J685" s="200">
        <v>2000</v>
      </c>
      <c r="K685" s="200">
        <f t="shared" si="32"/>
        <v>0</v>
      </c>
      <c r="L685" s="334"/>
      <c r="M685" s="334"/>
      <c r="N685" s="334"/>
      <c r="O685" s="200">
        <f t="shared" si="30"/>
        <v>0</v>
      </c>
      <c r="P685" s="200">
        <f t="shared" si="31"/>
        <v>0</v>
      </c>
      <c r="Q685" s="285"/>
    </row>
    <row r="686" spans="1:17" ht="12.75">
      <c r="A686" s="288">
        <v>340</v>
      </c>
      <c r="B686" s="283">
        <v>200</v>
      </c>
      <c r="C686" s="283"/>
      <c r="D686" s="283"/>
      <c r="E686" s="283"/>
      <c r="F686" s="283"/>
      <c r="G686" s="280" t="s">
        <v>1223</v>
      </c>
      <c r="H686" s="200">
        <v>0</v>
      </c>
      <c r="I686" s="200">
        <v>0</v>
      </c>
      <c r="J686" s="200">
        <v>0</v>
      </c>
      <c r="K686" s="200">
        <f t="shared" si="32"/>
        <v>0</v>
      </c>
      <c r="L686" s="334"/>
      <c r="M686" s="334"/>
      <c r="N686" s="334"/>
      <c r="O686" s="200">
        <f t="shared" si="30"/>
        <v>0</v>
      </c>
      <c r="P686" s="200">
        <f t="shared" si="31"/>
        <v>0</v>
      </c>
      <c r="Q686" s="285" t="s">
        <v>1224</v>
      </c>
    </row>
    <row r="687" spans="1:17" ht="12.75">
      <c r="A687" s="288">
        <v>340</v>
      </c>
      <c r="B687" s="282">
        <v>300</v>
      </c>
      <c r="C687" s="282"/>
      <c r="D687" s="282"/>
      <c r="E687" s="282"/>
      <c r="F687" s="282"/>
      <c r="G687" s="280" t="s">
        <v>1225</v>
      </c>
      <c r="H687" s="198">
        <v>0</v>
      </c>
      <c r="I687" s="198">
        <v>0</v>
      </c>
      <c r="J687" s="198">
        <v>0</v>
      </c>
      <c r="K687" s="198">
        <f t="shared" si="32"/>
        <v>0</v>
      </c>
      <c r="L687" s="328"/>
      <c r="M687" s="328"/>
      <c r="N687" s="328"/>
      <c r="O687" s="198">
        <f t="shared" si="30"/>
        <v>0</v>
      </c>
      <c r="P687" s="198">
        <f t="shared" si="31"/>
        <v>0</v>
      </c>
      <c r="Q687" s="285" t="s">
        <v>1226</v>
      </c>
    </row>
    <row r="688" spans="1:17" ht="33.75">
      <c r="A688" s="288">
        <v>340</v>
      </c>
      <c r="B688" s="282">
        <v>300</v>
      </c>
      <c r="C688" s="282">
        <v>100</v>
      </c>
      <c r="D688" s="282"/>
      <c r="E688" s="282"/>
      <c r="F688" s="282"/>
      <c r="G688" s="280" t="s">
        <v>1227</v>
      </c>
      <c r="H688" s="198">
        <v>0</v>
      </c>
      <c r="I688" s="198">
        <v>0</v>
      </c>
      <c r="J688" s="198">
        <v>0</v>
      </c>
      <c r="K688" s="198">
        <f t="shared" si="32"/>
        <v>0</v>
      </c>
      <c r="L688" s="328"/>
      <c r="M688" s="328"/>
      <c r="N688" s="328"/>
      <c r="O688" s="198">
        <f t="shared" si="30"/>
        <v>0</v>
      </c>
      <c r="P688" s="198">
        <f t="shared" si="31"/>
        <v>0</v>
      </c>
      <c r="Q688" s="285" t="s">
        <v>1228</v>
      </c>
    </row>
    <row r="689" spans="1:17" ht="22.5">
      <c r="A689" s="288">
        <v>340</v>
      </c>
      <c r="B689" s="282">
        <v>300</v>
      </c>
      <c r="C689" s="282">
        <v>100</v>
      </c>
      <c r="D689" s="282">
        <v>100</v>
      </c>
      <c r="E689" s="282"/>
      <c r="F689" s="282"/>
      <c r="G689" s="280" t="s">
        <v>1229</v>
      </c>
      <c r="H689" s="198">
        <v>0</v>
      </c>
      <c r="I689" s="198">
        <v>0</v>
      </c>
      <c r="J689" s="198">
        <v>0</v>
      </c>
      <c r="K689" s="198">
        <f t="shared" si="32"/>
        <v>0</v>
      </c>
      <c r="L689" s="328"/>
      <c r="M689" s="328"/>
      <c r="N689" s="328"/>
      <c r="O689" s="198">
        <f t="shared" si="30"/>
        <v>0</v>
      </c>
      <c r="P689" s="198">
        <f t="shared" si="31"/>
        <v>0</v>
      </c>
      <c r="Q689" s="285"/>
    </row>
    <row r="690" spans="1:17" ht="12.75">
      <c r="A690" s="288">
        <v>340</v>
      </c>
      <c r="B690" s="282">
        <v>300</v>
      </c>
      <c r="C690" s="282">
        <v>100</v>
      </c>
      <c r="D690" s="282">
        <v>100</v>
      </c>
      <c r="E690" s="283">
        <v>10</v>
      </c>
      <c r="F690" s="283"/>
      <c r="G690" s="289" t="s">
        <v>1230</v>
      </c>
      <c r="H690" s="200">
        <v>583449</v>
      </c>
      <c r="I690" s="200">
        <v>0</v>
      </c>
      <c r="J690" s="200">
        <v>583449</v>
      </c>
      <c r="K690" s="200">
        <f t="shared" si="32"/>
        <v>0</v>
      </c>
      <c r="L690" s="334"/>
      <c r="M690" s="334"/>
      <c r="N690" s="334"/>
      <c r="O690" s="200">
        <f t="shared" si="30"/>
        <v>0</v>
      </c>
      <c r="P690" s="200">
        <f t="shared" si="31"/>
        <v>0</v>
      </c>
      <c r="Q690" s="285"/>
    </row>
    <row r="691" spans="1:17" ht="12.75">
      <c r="A691" s="288">
        <v>340</v>
      </c>
      <c r="B691" s="282">
        <v>300</v>
      </c>
      <c r="C691" s="282">
        <v>100</v>
      </c>
      <c r="D691" s="282">
        <v>100</v>
      </c>
      <c r="E691" s="283">
        <v>30</v>
      </c>
      <c r="F691" s="283"/>
      <c r="G691" s="289" t="s">
        <v>637</v>
      </c>
      <c r="H691" s="200">
        <v>166339</v>
      </c>
      <c r="I691" s="200">
        <v>0</v>
      </c>
      <c r="J691" s="200">
        <v>166339</v>
      </c>
      <c r="K691" s="200">
        <f t="shared" si="32"/>
        <v>0</v>
      </c>
      <c r="L691" s="334"/>
      <c r="M691" s="334"/>
      <c r="N691" s="334"/>
      <c r="O691" s="200">
        <f t="shared" si="30"/>
        <v>0</v>
      </c>
      <c r="P691" s="200">
        <f t="shared" si="31"/>
        <v>0</v>
      </c>
      <c r="Q691" s="285"/>
    </row>
    <row r="692" spans="1:17" ht="22.5">
      <c r="A692" s="288">
        <v>340</v>
      </c>
      <c r="B692" s="282">
        <v>300</v>
      </c>
      <c r="C692" s="282">
        <v>100</v>
      </c>
      <c r="D692" s="282">
        <v>100</v>
      </c>
      <c r="E692" s="283">
        <v>90</v>
      </c>
      <c r="F692" s="283"/>
      <c r="G692" s="289" t="s">
        <v>1231</v>
      </c>
      <c r="H692" s="200">
        <v>0</v>
      </c>
      <c r="I692" s="200">
        <v>0</v>
      </c>
      <c r="J692" s="200">
        <v>0</v>
      </c>
      <c r="K692" s="200">
        <f t="shared" si="32"/>
        <v>0</v>
      </c>
      <c r="L692" s="334"/>
      <c r="M692" s="334"/>
      <c r="N692" s="334"/>
      <c r="O692" s="200">
        <f t="shared" si="30"/>
        <v>0</v>
      </c>
      <c r="P692" s="200">
        <f t="shared" si="31"/>
        <v>0</v>
      </c>
      <c r="Q692" s="285"/>
    </row>
    <row r="693" spans="1:17" ht="12.75">
      <c r="A693" s="288">
        <v>340</v>
      </c>
      <c r="B693" s="282">
        <v>300</v>
      </c>
      <c r="C693" s="282">
        <v>100</v>
      </c>
      <c r="D693" s="282">
        <v>200</v>
      </c>
      <c r="E693" s="282"/>
      <c r="F693" s="282"/>
      <c r="G693" s="280" t="s">
        <v>1232</v>
      </c>
      <c r="H693" s="198">
        <v>0</v>
      </c>
      <c r="I693" s="198">
        <v>0</v>
      </c>
      <c r="J693" s="198">
        <v>0</v>
      </c>
      <c r="K693" s="198">
        <f t="shared" si="32"/>
        <v>0</v>
      </c>
      <c r="L693" s="328"/>
      <c r="M693" s="328"/>
      <c r="N693" s="328"/>
      <c r="O693" s="198">
        <f t="shared" si="30"/>
        <v>0</v>
      </c>
      <c r="P693" s="198">
        <f t="shared" si="31"/>
        <v>0</v>
      </c>
      <c r="Q693" s="285"/>
    </row>
    <row r="694" spans="1:17" ht="12.75">
      <c r="A694" s="288">
        <v>340</v>
      </c>
      <c r="B694" s="282">
        <v>300</v>
      </c>
      <c r="C694" s="282">
        <v>100</v>
      </c>
      <c r="D694" s="282">
        <v>200</v>
      </c>
      <c r="E694" s="283">
        <v>10</v>
      </c>
      <c r="F694" s="283"/>
      <c r="G694" s="289" t="s">
        <v>1230</v>
      </c>
      <c r="H694" s="200">
        <v>46843</v>
      </c>
      <c r="I694" s="200">
        <v>0</v>
      </c>
      <c r="J694" s="200">
        <v>46843</v>
      </c>
      <c r="K694" s="200">
        <f t="shared" si="32"/>
        <v>0</v>
      </c>
      <c r="L694" s="334"/>
      <c r="M694" s="334"/>
      <c r="N694" s="334"/>
      <c r="O694" s="200">
        <f t="shared" si="30"/>
        <v>0</v>
      </c>
      <c r="P694" s="200">
        <f t="shared" si="31"/>
        <v>0</v>
      </c>
      <c r="Q694" s="285"/>
    </row>
    <row r="695" spans="1:17" ht="12.75">
      <c r="A695" s="288">
        <v>340</v>
      </c>
      <c r="B695" s="282">
        <v>300</v>
      </c>
      <c r="C695" s="282">
        <v>100</v>
      </c>
      <c r="D695" s="282">
        <v>200</v>
      </c>
      <c r="E695" s="283">
        <v>30</v>
      </c>
      <c r="F695" s="283"/>
      <c r="G695" s="289" t="s">
        <v>637</v>
      </c>
      <c r="H695" s="200">
        <v>0</v>
      </c>
      <c r="I695" s="200">
        <v>0</v>
      </c>
      <c r="J695" s="200">
        <v>0</v>
      </c>
      <c r="K695" s="200">
        <f t="shared" si="32"/>
        <v>0</v>
      </c>
      <c r="L695" s="334"/>
      <c r="M695" s="334"/>
      <c r="N695" s="334"/>
      <c r="O695" s="200">
        <f t="shared" si="30"/>
        <v>0</v>
      </c>
      <c r="P695" s="200">
        <f t="shared" si="31"/>
        <v>0</v>
      </c>
      <c r="Q695" s="285"/>
    </row>
    <row r="696" spans="1:17" ht="22.5">
      <c r="A696" s="288">
        <v>340</v>
      </c>
      <c r="B696" s="282">
        <v>300</v>
      </c>
      <c r="C696" s="282">
        <v>100</v>
      </c>
      <c r="D696" s="282">
        <v>200</v>
      </c>
      <c r="E696" s="283">
        <v>90</v>
      </c>
      <c r="F696" s="283"/>
      <c r="G696" s="289" t="s">
        <v>1233</v>
      </c>
      <c r="H696" s="200">
        <v>0</v>
      </c>
      <c r="I696" s="200">
        <v>0</v>
      </c>
      <c r="J696" s="200">
        <v>0</v>
      </c>
      <c r="K696" s="200">
        <f t="shared" si="32"/>
        <v>0</v>
      </c>
      <c r="L696" s="334"/>
      <c r="M696" s="334"/>
      <c r="N696" s="334"/>
      <c r="O696" s="200">
        <f t="shared" si="30"/>
        <v>0</v>
      </c>
      <c r="P696" s="200">
        <f t="shared" si="31"/>
        <v>0</v>
      </c>
      <c r="Q696" s="285"/>
    </row>
    <row r="697" spans="1:17" ht="12.75">
      <c r="A697" s="288">
        <v>340</v>
      </c>
      <c r="B697" s="282">
        <v>300</v>
      </c>
      <c r="C697" s="282">
        <v>100</v>
      </c>
      <c r="D697" s="282">
        <v>300</v>
      </c>
      <c r="E697" s="282"/>
      <c r="F697" s="282"/>
      <c r="G697" s="280" t="s">
        <v>1234</v>
      </c>
      <c r="H697" s="198">
        <v>0</v>
      </c>
      <c r="I697" s="198">
        <v>0</v>
      </c>
      <c r="J697" s="198">
        <v>0</v>
      </c>
      <c r="K697" s="198">
        <f t="shared" si="32"/>
        <v>0</v>
      </c>
      <c r="L697" s="328"/>
      <c r="M697" s="328"/>
      <c r="N697" s="328"/>
      <c r="O697" s="198">
        <f t="shared" si="30"/>
        <v>0</v>
      </c>
      <c r="P697" s="198">
        <f t="shared" si="31"/>
        <v>0</v>
      </c>
      <c r="Q697" s="285"/>
    </row>
    <row r="698" spans="1:17" ht="12.75">
      <c r="A698" s="288">
        <v>340</v>
      </c>
      <c r="B698" s="282">
        <v>300</v>
      </c>
      <c r="C698" s="282">
        <v>100</v>
      </c>
      <c r="D698" s="282">
        <v>300</v>
      </c>
      <c r="E698" s="283">
        <v>10</v>
      </c>
      <c r="F698" s="283"/>
      <c r="G698" s="289" t="s">
        <v>1230</v>
      </c>
      <c r="H698" s="200">
        <v>7200</v>
      </c>
      <c r="I698" s="200">
        <v>0</v>
      </c>
      <c r="J698" s="200">
        <v>7200</v>
      </c>
      <c r="K698" s="200">
        <f t="shared" si="32"/>
        <v>0</v>
      </c>
      <c r="L698" s="334"/>
      <c r="M698" s="334"/>
      <c r="N698" s="334"/>
      <c r="O698" s="200">
        <f t="shared" si="30"/>
        <v>0</v>
      </c>
      <c r="P698" s="200">
        <f t="shared" si="31"/>
        <v>0</v>
      </c>
      <c r="Q698" s="285"/>
    </row>
    <row r="699" spans="1:17" ht="12.75">
      <c r="A699" s="288">
        <v>340</v>
      </c>
      <c r="B699" s="282">
        <v>300</v>
      </c>
      <c r="C699" s="282">
        <v>100</v>
      </c>
      <c r="D699" s="282">
        <v>300</v>
      </c>
      <c r="E699" s="283">
        <v>30</v>
      </c>
      <c r="F699" s="283"/>
      <c r="G699" s="289" t="s">
        <v>637</v>
      </c>
      <c r="H699" s="200">
        <v>1181</v>
      </c>
      <c r="I699" s="200">
        <v>0</v>
      </c>
      <c r="J699" s="200">
        <v>1181</v>
      </c>
      <c r="K699" s="200">
        <f t="shared" si="32"/>
        <v>0</v>
      </c>
      <c r="L699" s="334"/>
      <c r="M699" s="334"/>
      <c r="N699" s="334"/>
      <c r="O699" s="200">
        <f t="shared" si="30"/>
        <v>0</v>
      </c>
      <c r="P699" s="200">
        <f t="shared" si="31"/>
        <v>0</v>
      </c>
      <c r="Q699" s="285"/>
    </row>
    <row r="700" spans="1:17" ht="22.5">
      <c r="A700" s="288">
        <v>340</v>
      </c>
      <c r="B700" s="282">
        <v>300</v>
      </c>
      <c r="C700" s="282">
        <v>100</v>
      </c>
      <c r="D700" s="282">
        <v>300</v>
      </c>
      <c r="E700" s="283">
        <v>90</v>
      </c>
      <c r="F700" s="283"/>
      <c r="G700" s="289" t="s">
        <v>1235</v>
      </c>
      <c r="H700" s="200">
        <v>0</v>
      </c>
      <c r="I700" s="200">
        <v>0</v>
      </c>
      <c r="J700" s="200">
        <v>0</v>
      </c>
      <c r="K700" s="200">
        <f t="shared" si="32"/>
        <v>0</v>
      </c>
      <c r="L700" s="334"/>
      <c r="M700" s="334"/>
      <c r="N700" s="334"/>
      <c r="O700" s="200">
        <f t="shared" si="30"/>
        <v>0</v>
      </c>
      <c r="P700" s="200">
        <f t="shared" si="31"/>
        <v>0</v>
      </c>
      <c r="Q700" s="285"/>
    </row>
    <row r="701" spans="1:17" ht="12.75">
      <c r="A701" s="288">
        <v>340</v>
      </c>
      <c r="B701" s="282">
        <v>300</v>
      </c>
      <c r="C701" s="282">
        <v>200</v>
      </c>
      <c r="D701" s="282"/>
      <c r="E701" s="282"/>
      <c r="F701" s="282"/>
      <c r="G701" s="280" t="s">
        <v>1225</v>
      </c>
      <c r="H701" s="198">
        <v>0</v>
      </c>
      <c r="I701" s="198">
        <v>0</v>
      </c>
      <c r="J701" s="198">
        <v>0</v>
      </c>
      <c r="K701" s="198">
        <f t="shared" si="32"/>
        <v>0</v>
      </c>
      <c r="L701" s="328"/>
      <c r="M701" s="328"/>
      <c r="N701" s="328"/>
      <c r="O701" s="198">
        <f t="shared" si="30"/>
        <v>0</v>
      </c>
      <c r="P701" s="198">
        <f t="shared" si="31"/>
        <v>0</v>
      </c>
      <c r="Q701" s="285" t="s">
        <v>1236</v>
      </c>
    </row>
    <row r="702" spans="1:17" ht="22.5">
      <c r="A702" s="288">
        <v>340</v>
      </c>
      <c r="B702" s="282">
        <v>300</v>
      </c>
      <c r="C702" s="282">
        <v>200</v>
      </c>
      <c r="D702" s="283">
        <v>100</v>
      </c>
      <c r="E702" s="283"/>
      <c r="F702" s="283"/>
      <c r="G702" s="289" t="s">
        <v>1237</v>
      </c>
      <c r="H702" s="200">
        <v>0</v>
      </c>
      <c r="I702" s="200">
        <v>0</v>
      </c>
      <c r="J702" s="200">
        <v>0</v>
      </c>
      <c r="K702" s="200">
        <f t="shared" si="32"/>
        <v>0</v>
      </c>
      <c r="L702" s="334"/>
      <c r="M702" s="334"/>
      <c r="N702" s="334"/>
      <c r="O702" s="200">
        <f t="shared" si="30"/>
        <v>0</v>
      </c>
      <c r="P702" s="200">
        <f t="shared" si="31"/>
        <v>0</v>
      </c>
      <c r="Q702" s="285"/>
    </row>
    <row r="703" spans="1:17" ht="22.5">
      <c r="A703" s="288">
        <v>340</v>
      </c>
      <c r="B703" s="282">
        <v>300</v>
      </c>
      <c r="C703" s="282">
        <v>200</v>
      </c>
      <c r="D703" s="283">
        <v>200</v>
      </c>
      <c r="E703" s="283"/>
      <c r="F703" s="283"/>
      <c r="G703" s="289" t="s">
        <v>1238</v>
      </c>
      <c r="H703" s="200">
        <v>0</v>
      </c>
      <c r="I703" s="200">
        <v>0</v>
      </c>
      <c r="J703" s="200">
        <v>0</v>
      </c>
      <c r="K703" s="200">
        <f t="shared" si="32"/>
        <v>0</v>
      </c>
      <c r="L703" s="334"/>
      <c r="M703" s="334"/>
      <c r="N703" s="334"/>
      <c r="O703" s="200">
        <f t="shared" si="30"/>
        <v>0</v>
      </c>
      <c r="P703" s="200">
        <f t="shared" si="31"/>
        <v>0</v>
      </c>
      <c r="Q703" s="285"/>
    </row>
    <row r="704" spans="1:17" ht="22.5">
      <c r="A704" s="288">
        <v>340</v>
      </c>
      <c r="B704" s="282">
        <v>300</v>
      </c>
      <c r="C704" s="282">
        <v>200</v>
      </c>
      <c r="D704" s="283">
        <v>900</v>
      </c>
      <c r="E704" s="283"/>
      <c r="F704" s="283"/>
      <c r="G704" s="289" t="s">
        <v>1225</v>
      </c>
      <c r="H704" s="200">
        <v>0</v>
      </c>
      <c r="I704" s="200">
        <v>0</v>
      </c>
      <c r="J704" s="200">
        <v>0</v>
      </c>
      <c r="K704" s="200">
        <f t="shared" si="32"/>
        <v>0</v>
      </c>
      <c r="L704" s="334"/>
      <c r="M704" s="334"/>
      <c r="N704" s="334"/>
      <c r="O704" s="200">
        <f t="shared" si="30"/>
        <v>0</v>
      </c>
      <c r="P704" s="200">
        <f t="shared" si="31"/>
        <v>0</v>
      </c>
      <c r="Q704" s="285"/>
    </row>
    <row r="705" spans="1:17" ht="45">
      <c r="A705" s="288">
        <v>340</v>
      </c>
      <c r="B705" s="282">
        <v>300</v>
      </c>
      <c r="C705" s="282">
        <v>300</v>
      </c>
      <c r="D705" s="283"/>
      <c r="E705" s="283"/>
      <c r="F705" s="283"/>
      <c r="G705" s="289" t="s">
        <v>1239</v>
      </c>
      <c r="H705" s="200">
        <v>0</v>
      </c>
      <c r="I705" s="200">
        <v>0</v>
      </c>
      <c r="J705" s="200">
        <v>0</v>
      </c>
      <c r="K705" s="200">
        <f t="shared" si="32"/>
        <v>0</v>
      </c>
      <c r="L705" s="334"/>
      <c r="M705" s="334"/>
      <c r="N705" s="334"/>
      <c r="O705" s="200">
        <f t="shared" si="30"/>
        <v>0</v>
      </c>
      <c r="P705" s="200">
        <f t="shared" si="31"/>
        <v>0</v>
      </c>
      <c r="Q705" s="285" t="s">
        <v>1240</v>
      </c>
    </row>
    <row r="706" spans="1:17" ht="33.75">
      <c r="A706" s="288">
        <v>340</v>
      </c>
      <c r="B706" s="282">
        <v>300</v>
      </c>
      <c r="C706" s="282">
        <v>400</v>
      </c>
      <c r="D706" s="283"/>
      <c r="E706" s="283"/>
      <c r="F706" s="283"/>
      <c r="G706" s="289" t="s">
        <v>1241</v>
      </c>
      <c r="H706" s="200">
        <v>0</v>
      </c>
      <c r="I706" s="200">
        <v>0</v>
      </c>
      <c r="J706" s="200">
        <v>0</v>
      </c>
      <c r="K706" s="200">
        <f t="shared" si="32"/>
        <v>0</v>
      </c>
      <c r="L706" s="334"/>
      <c r="M706" s="334"/>
      <c r="N706" s="334"/>
      <c r="O706" s="200">
        <f t="shared" si="30"/>
        <v>0</v>
      </c>
      <c r="P706" s="200">
        <f t="shared" si="31"/>
        <v>0</v>
      </c>
      <c r="Q706" s="285" t="s">
        <v>1242</v>
      </c>
    </row>
    <row r="707" spans="1:17" ht="33.75">
      <c r="A707" s="274">
        <v>345</v>
      </c>
      <c r="B707" s="275">
        <v>0</v>
      </c>
      <c r="C707" s="275">
        <v>0</v>
      </c>
      <c r="D707" s="275">
        <v>0</v>
      </c>
      <c r="E707" s="275">
        <v>0</v>
      </c>
      <c r="F707" s="275">
        <v>0</v>
      </c>
      <c r="G707" s="276" t="s">
        <v>1243</v>
      </c>
      <c r="H707" s="198">
        <v>0</v>
      </c>
      <c r="I707" s="198">
        <v>0</v>
      </c>
      <c r="J707" s="198">
        <v>0</v>
      </c>
      <c r="K707" s="198">
        <f t="shared" si="32"/>
        <v>0</v>
      </c>
      <c r="L707" s="328"/>
      <c r="M707" s="328"/>
      <c r="N707" s="328"/>
      <c r="O707" s="198">
        <f t="shared" si="30"/>
        <v>0</v>
      </c>
      <c r="P707" s="198">
        <f t="shared" si="31"/>
        <v>0</v>
      </c>
      <c r="Q707" s="297" t="s">
        <v>1244</v>
      </c>
    </row>
    <row r="708" spans="1:17" ht="22.5">
      <c r="A708" s="288">
        <v>345</v>
      </c>
      <c r="B708" s="283">
        <v>100</v>
      </c>
      <c r="C708" s="283"/>
      <c r="D708" s="283"/>
      <c r="E708" s="283"/>
      <c r="F708" s="283"/>
      <c r="G708" s="289" t="s">
        <v>1245</v>
      </c>
      <c r="H708" s="200">
        <v>0</v>
      </c>
      <c r="I708" s="200">
        <v>0</v>
      </c>
      <c r="J708" s="200">
        <v>0</v>
      </c>
      <c r="K708" s="200">
        <f t="shared" si="32"/>
        <v>0</v>
      </c>
      <c r="L708" s="334"/>
      <c r="M708" s="334"/>
      <c r="N708" s="334"/>
      <c r="O708" s="200">
        <f t="shared" si="30"/>
        <v>0</v>
      </c>
      <c r="P708" s="200">
        <f t="shared" si="31"/>
        <v>0</v>
      </c>
      <c r="Q708" s="285"/>
    </row>
    <row r="709" spans="1:17" ht="22.5">
      <c r="A709" s="288">
        <v>345</v>
      </c>
      <c r="B709" s="283">
        <v>200</v>
      </c>
      <c r="C709" s="283"/>
      <c r="D709" s="283"/>
      <c r="E709" s="283"/>
      <c r="F709" s="283"/>
      <c r="G709" s="289" t="s">
        <v>1246</v>
      </c>
      <c r="H709" s="200">
        <v>0</v>
      </c>
      <c r="I709" s="200">
        <v>0</v>
      </c>
      <c r="J709" s="200">
        <v>0</v>
      </c>
      <c r="K709" s="200">
        <f t="shared" si="32"/>
        <v>0</v>
      </c>
      <c r="L709" s="334"/>
      <c r="M709" s="334"/>
      <c r="N709" s="334"/>
      <c r="O709" s="200">
        <f t="shared" si="30"/>
        <v>0</v>
      </c>
      <c r="P709" s="200">
        <f t="shared" si="31"/>
        <v>0</v>
      </c>
      <c r="Q709" s="285"/>
    </row>
    <row r="710" spans="1:17" ht="56.25">
      <c r="A710" s="288">
        <v>345</v>
      </c>
      <c r="B710" s="283">
        <v>300</v>
      </c>
      <c r="C710" s="283"/>
      <c r="D710" s="283"/>
      <c r="E710" s="283"/>
      <c r="F710" s="283"/>
      <c r="G710" s="289" t="s">
        <v>1247</v>
      </c>
      <c r="H710" s="200">
        <v>0</v>
      </c>
      <c r="I710" s="200">
        <v>0</v>
      </c>
      <c r="J710" s="200">
        <v>0</v>
      </c>
      <c r="K710" s="200">
        <f t="shared" si="32"/>
        <v>0</v>
      </c>
      <c r="L710" s="334"/>
      <c r="M710" s="334"/>
      <c r="N710" s="334"/>
      <c r="O710" s="200">
        <f t="shared" ref="O710:O773" si="33">+J710-H710</f>
        <v>0</v>
      </c>
      <c r="P710" s="200">
        <f t="shared" ref="P710:P773" si="34">+K710-I710</f>
        <v>0</v>
      </c>
      <c r="Q710" s="285"/>
    </row>
    <row r="711" spans="1:17" ht="45">
      <c r="A711" s="288">
        <v>345</v>
      </c>
      <c r="B711" s="283">
        <v>400</v>
      </c>
      <c r="C711" s="283"/>
      <c r="D711" s="283"/>
      <c r="E711" s="283"/>
      <c r="F711" s="283"/>
      <c r="G711" s="289" t="s">
        <v>1248</v>
      </c>
      <c r="H711" s="200">
        <v>0</v>
      </c>
      <c r="I711" s="200">
        <v>0</v>
      </c>
      <c r="J711" s="200">
        <v>0</v>
      </c>
      <c r="K711" s="200">
        <f t="shared" ref="K711:K774" si="35">SUM(L711:N711)</f>
        <v>0</v>
      </c>
      <c r="L711" s="334"/>
      <c r="M711" s="334"/>
      <c r="N711" s="334"/>
      <c r="O711" s="200">
        <f t="shared" si="33"/>
        <v>0</v>
      </c>
      <c r="P711" s="200">
        <f t="shared" si="34"/>
        <v>0</v>
      </c>
      <c r="Q711" s="285"/>
    </row>
    <row r="712" spans="1:17" ht="33.75">
      <c r="A712" s="288">
        <v>345</v>
      </c>
      <c r="B712" s="283">
        <v>500</v>
      </c>
      <c r="C712" s="283"/>
      <c r="D712" s="283"/>
      <c r="E712" s="283"/>
      <c r="F712" s="283"/>
      <c r="G712" s="289" t="s">
        <v>1249</v>
      </c>
      <c r="H712" s="200">
        <v>6506</v>
      </c>
      <c r="I712" s="200">
        <v>0</v>
      </c>
      <c r="J712" s="200">
        <v>6506</v>
      </c>
      <c r="K712" s="200">
        <f t="shared" si="35"/>
        <v>0</v>
      </c>
      <c r="L712" s="334"/>
      <c r="M712" s="334"/>
      <c r="N712" s="334"/>
      <c r="O712" s="200">
        <f t="shared" si="33"/>
        <v>0</v>
      </c>
      <c r="P712" s="200">
        <f t="shared" si="34"/>
        <v>0</v>
      </c>
      <c r="Q712" s="285"/>
    </row>
    <row r="713" spans="1:17" ht="22.5">
      <c r="A713" s="288">
        <v>345</v>
      </c>
      <c r="B713" s="283">
        <v>600</v>
      </c>
      <c r="C713" s="283"/>
      <c r="D713" s="283"/>
      <c r="E713" s="283"/>
      <c r="F713" s="283"/>
      <c r="G713" s="289" t="s">
        <v>1250</v>
      </c>
      <c r="H713" s="200">
        <v>0</v>
      </c>
      <c r="I713" s="200">
        <v>0</v>
      </c>
      <c r="J713" s="200">
        <v>0</v>
      </c>
      <c r="K713" s="200">
        <f t="shared" si="35"/>
        <v>0</v>
      </c>
      <c r="L713" s="334"/>
      <c r="M713" s="334"/>
      <c r="N713" s="334"/>
      <c r="O713" s="200">
        <f t="shared" si="33"/>
        <v>0</v>
      </c>
      <c r="P713" s="200">
        <f t="shared" si="34"/>
        <v>0</v>
      </c>
      <c r="Q713" s="285"/>
    </row>
    <row r="714" spans="1:17" ht="12.75">
      <c r="A714" s="288">
        <v>345</v>
      </c>
      <c r="B714" s="283">
        <v>700</v>
      </c>
      <c r="C714" s="283"/>
      <c r="D714" s="283"/>
      <c r="E714" s="283"/>
      <c r="F714" s="283"/>
      <c r="G714" s="289" t="s">
        <v>1251</v>
      </c>
      <c r="H714" s="200">
        <v>0</v>
      </c>
      <c r="I714" s="200">
        <v>0</v>
      </c>
      <c r="J714" s="200">
        <v>0</v>
      </c>
      <c r="K714" s="200">
        <f t="shared" si="35"/>
        <v>0</v>
      </c>
      <c r="L714" s="334"/>
      <c r="M714" s="334"/>
      <c r="N714" s="334"/>
      <c r="O714" s="200">
        <f t="shared" si="33"/>
        <v>0</v>
      </c>
      <c r="P714" s="200">
        <f t="shared" si="34"/>
        <v>0</v>
      </c>
      <c r="Q714" s="285"/>
    </row>
    <row r="715" spans="1:17" ht="33.75">
      <c r="A715" s="288">
        <v>345</v>
      </c>
      <c r="B715" s="283">
        <v>900</v>
      </c>
      <c r="C715" s="283"/>
      <c r="D715" s="283"/>
      <c r="E715" s="283"/>
      <c r="F715" s="283"/>
      <c r="G715" s="289" t="s">
        <v>1252</v>
      </c>
      <c r="H715" s="200">
        <v>0</v>
      </c>
      <c r="I715" s="200">
        <v>0</v>
      </c>
      <c r="J715" s="200">
        <v>0</v>
      </c>
      <c r="K715" s="200">
        <f t="shared" si="35"/>
        <v>0</v>
      </c>
      <c r="L715" s="334"/>
      <c r="M715" s="334"/>
      <c r="N715" s="334"/>
      <c r="O715" s="200">
        <f t="shared" si="33"/>
        <v>0</v>
      </c>
      <c r="P715" s="200">
        <f t="shared" si="34"/>
        <v>0</v>
      </c>
      <c r="Q715" s="285"/>
    </row>
    <row r="716" spans="1:17" ht="22.5">
      <c r="A716" s="274">
        <v>350</v>
      </c>
      <c r="B716" s="275">
        <v>0</v>
      </c>
      <c r="C716" s="275">
        <v>0</v>
      </c>
      <c r="D716" s="275">
        <v>0</v>
      </c>
      <c r="E716" s="275">
        <v>0</v>
      </c>
      <c r="F716" s="275">
        <v>0</v>
      </c>
      <c r="G716" s="276" t="s">
        <v>1253</v>
      </c>
      <c r="H716" s="198">
        <v>0</v>
      </c>
      <c r="I716" s="198">
        <v>0</v>
      </c>
      <c r="J716" s="198">
        <v>0</v>
      </c>
      <c r="K716" s="198">
        <f t="shared" si="35"/>
        <v>0</v>
      </c>
      <c r="L716" s="328"/>
      <c r="M716" s="328"/>
      <c r="N716" s="328"/>
      <c r="O716" s="198">
        <f t="shared" si="33"/>
        <v>0</v>
      </c>
      <c r="P716" s="198">
        <f t="shared" si="34"/>
        <v>0</v>
      </c>
      <c r="Q716" s="297" t="s">
        <v>1254</v>
      </c>
    </row>
    <row r="717" spans="1:17" ht="12.75">
      <c r="A717" s="288">
        <v>350</v>
      </c>
      <c r="B717" s="282">
        <v>100</v>
      </c>
      <c r="C717" s="282"/>
      <c r="D717" s="282"/>
      <c r="E717" s="282"/>
      <c r="F717" s="282"/>
      <c r="G717" s="280" t="s">
        <v>1255</v>
      </c>
      <c r="H717" s="198">
        <v>0</v>
      </c>
      <c r="I717" s="198">
        <v>0</v>
      </c>
      <c r="J717" s="198">
        <v>0</v>
      </c>
      <c r="K717" s="198">
        <f t="shared" si="35"/>
        <v>0</v>
      </c>
      <c r="L717" s="328"/>
      <c r="M717" s="328"/>
      <c r="N717" s="328"/>
      <c r="O717" s="198">
        <f t="shared" si="33"/>
        <v>0</v>
      </c>
      <c r="P717" s="198">
        <f t="shared" si="34"/>
        <v>0</v>
      </c>
      <c r="Q717" s="285" t="s">
        <v>1256</v>
      </c>
    </row>
    <row r="718" spans="1:17" ht="33.75">
      <c r="A718" s="288">
        <v>350</v>
      </c>
      <c r="B718" s="282">
        <v>100</v>
      </c>
      <c r="C718" s="283">
        <v>100</v>
      </c>
      <c r="D718" s="283"/>
      <c r="E718" s="283"/>
      <c r="F718" s="283"/>
      <c r="G718" s="289" t="s">
        <v>1257</v>
      </c>
      <c r="H718" s="199">
        <v>45272</v>
      </c>
      <c r="I718" s="199">
        <v>0</v>
      </c>
      <c r="J718" s="199">
        <v>45272</v>
      </c>
      <c r="K718" s="199">
        <f t="shared" si="35"/>
        <v>0</v>
      </c>
      <c r="L718" s="331"/>
      <c r="M718" s="331"/>
      <c r="N718" s="331"/>
      <c r="O718" s="199">
        <f t="shared" si="33"/>
        <v>0</v>
      </c>
      <c r="P718" s="199">
        <f t="shared" si="34"/>
        <v>0</v>
      </c>
      <c r="Q718" s="285" t="s">
        <v>1258</v>
      </c>
    </row>
    <row r="719" spans="1:17" ht="22.5">
      <c r="A719" s="288">
        <v>350</v>
      </c>
      <c r="B719" s="282">
        <v>100</v>
      </c>
      <c r="C719" s="283">
        <v>200</v>
      </c>
      <c r="D719" s="283"/>
      <c r="E719" s="283"/>
      <c r="F719" s="283"/>
      <c r="G719" s="289" t="s">
        <v>1259</v>
      </c>
      <c r="H719" s="199">
        <v>375532</v>
      </c>
      <c r="I719" s="199">
        <v>0</v>
      </c>
      <c r="J719" s="199">
        <v>375532</v>
      </c>
      <c r="K719" s="199">
        <f t="shared" si="35"/>
        <v>0</v>
      </c>
      <c r="L719" s="331"/>
      <c r="M719" s="331"/>
      <c r="N719" s="331"/>
      <c r="O719" s="199">
        <f t="shared" si="33"/>
        <v>0</v>
      </c>
      <c r="P719" s="199">
        <f t="shared" si="34"/>
        <v>0</v>
      </c>
      <c r="Q719" s="285" t="s">
        <v>1260</v>
      </c>
    </row>
    <row r="720" spans="1:17" ht="22.5">
      <c r="A720" s="288">
        <v>350</v>
      </c>
      <c r="B720" s="282">
        <v>200</v>
      </c>
      <c r="C720" s="282"/>
      <c r="D720" s="282"/>
      <c r="E720" s="282"/>
      <c r="F720" s="282"/>
      <c r="G720" s="280" t="s">
        <v>1261</v>
      </c>
      <c r="H720" s="198">
        <v>0</v>
      </c>
      <c r="I720" s="198">
        <v>0</v>
      </c>
      <c r="J720" s="198">
        <v>0</v>
      </c>
      <c r="K720" s="198">
        <f t="shared" si="35"/>
        <v>0</v>
      </c>
      <c r="L720" s="328"/>
      <c r="M720" s="328"/>
      <c r="N720" s="328"/>
      <c r="O720" s="198">
        <f t="shared" si="33"/>
        <v>0</v>
      </c>
      <c r="P720" s="198">
        <f t="shared" si="34"/>
        <v>0</v>
      </c>
      <c r="Q720" s="285" t="s">
        <v>1262</v>
      </c>
    </row>
    <row r="721" spans="1:17" ht="22.5">
      <c r="A721" s="288">
        <v>350</v>
      </c>
      <c r="B721" s="282">
        <v>200</v>
      </c>
      <c r="C721" s="283">
        <v>100</v>
      </c>
      <c r="D721" s="283"/>
      <c r="E721" s="283"/>
      <c r="F721" s="283"/>
      <c r="G721" s="289" t="s">
        <v>1263</v>
      </c>
      <c r="H721" s="200">
        <v>85231</v>
      </c>
      <c r="I721" s="200">
        <v>0</v>
      </c>
      <c r="J721" s="200">
        <v>85231</v>
      </c>
      <c r="K721" s="200">
        <f t="shared" si="35"/>
        <v>0</v>
      </c>
      <c r="L721" s="334"/>
      <c r="M721" s="334"/>
      <c r="N721" s="334"/>
      <c r="O721" s="200">
        <f t="shared" si="33"/>
        <v>0</v>
      </c>
      <c r="P721" s="200">
        <f t="shared" si="34"/>
        <v>0</v>
      </c>
      <c r="Q721" s="285"/>
    </row>
    <row r="722" spans="1:17" ht="33.75">
      <c r="A722" s="288">
        <v>350</v>
      </c>
      <c r="B722" s="282">
        <v>200</v>
      </c>
      <c r="C722" s="283">
        <v>200</v>
      </c>
      <c r="D722" s="283"/>
      <c r="E722" s="283"/>
      <c r="F722" s="283"/>
      <c r="G722" s="289" t="s">
        <v>1264</v>
      </c>
      <c r="H722" s="200">
        <v>1234842</v>
      </c>
      <c r="I722" s="200">
        <v>0</v>
      </c>
      <c r="J722" s="200">
        <v>1234842</v>
      </c>
      <c r="K722" s="200">
        <f t="shared" si="35"/>
        <v>0</v>
      </c>
      <c r="L722" s="334"/>
      <c r="M722" s="334"/>
      <c r="N722" s="334"/>
      <c r="O722" s="200">
        <f t="shared" si="33"/>
        <v>0</v>
      </c>
      <c r="P722" s="200">
        <f t="shared" si="34"/>
        <v>0</v>
      </c>
      <c r="Q722" s="285"/>
    </row>
    <row r="723" spans="1:17" ht="22.5">
      <c r="A723" s="288">
        <v>350</v>
      </c>
      <c r="B723" s="282">
        <v>200</v>
      </c>
      <c r="C723" s="283">
        <v>300</v>
      </c>
      <c r="D723" s="283"/>
      <c r="E723" s="283"/>
      <c r="F723" s="283"/>
      <c r="G723" s="289" t="s">
        <v>1265</v>
      </c>
      <c r="H723" s="200">
        <v>114059</v>
      </c>
      <c r="I723" s="200">
        <v>0</v>
      </c>
      <c r="J723" s="200">
        <v>114059</v>
      </c>
      <c r="K723" s="200">
        <f t="shared" si="35"/>
        <v>0</v>
      </c>
      <c r="L723" s="334"/>
      <c r="M723" s="334"/>
      <c r="N723" s="334"/>
      <c r="O723" s="200">
        <f t="shared" si="33"/>
        <v>0</v>
      </c>
      <c r="P723" s="200">
        <f t="shared" si="34"/>
        <v>0</v>
      </c>
      <c r="Q723" s="285"/>
    </row>
    <row r="724" spans="1:17" ht="12.75">
      <c r="A724" s="288">
        <v>350</v>
      </c>
      <c r="B724" s="282">
        <v>200</v>
      </c>
      <c r="C724" s="283">
        <v>400</v>
      </c>
      <c r="D724" s="283"/>
      <c r="E724" s="283"/>
      <c r="F724" s="283"/>
      <c r="G724" s="289" t="s">
        <v>1266</v>
      </c>
      <c r="H724" s="200">
        <v>17067</v>
      </c>
      <c r="I724" s="200">
        <v>0</v>
      </c>
      <c r="J724" s="200">
        <v>17067</v>
      </c>
      <c r="K724" s="200">
        <f t="shared" si="35"/>
        <v>0</v>
      </c>
      <c r="L724" s="334"/>
      <c r="M724" s="334"/>
      <c r="N724" s="334"/>
      <c r="O724" s="200">
        <f t="shared" si="33"/>
        <v>0</v>
      </c>
      <c r="P724" s="200">
        <f t="shared" si="34"/>
        <v>0</v>
      </c>
      <c r="Q724" s="285"/>
    </row>
    <row r="725" spans="1:17" ht="22.5">
      <c r="A725" s="288">
        <v>350</v>
      </c>
      <c r="B725" s="282">
        <v>200</v>
      </c>
      <c r="C725" s="283">
        <v>500</v>
      </c>
      <c r="D725" s="283"/>
      <c r="E725" s="283"/>
      <c r="F725" s="283"/>
      <c r="G725" s="289" t="s">
        <v>1267</v>
      </c>
      <c r="H725" s="200">
        <v>197655</v>
      </c>
      <c r="I725" s="200">
        <v>0</v>
      </c>
      <c r="J725" s="200">
        <v>197655</v>
      </c>
      <c r="K725" s="200">
        <f t="shared" si="35"/>
        <v>0</v>
      </c>
      <c r="L725" s="334"/>
      <c r="M725" s="334"/>
      <c r="N725" s="334"/>
      <c r="O725" s="200">
        <f t="shared" si="33"/>
        <v>0</v>
      </c>
      <c r="P725" s="200">
        <f t="shared" si="34"/>
        <v>0</v>
      </c>
      <c r="Q725" s="285"/>
    </row>
    <row r="726" spans="1:17" ht="33.75">
      <c r="A726" s="274">
        <v>355</v>
      </c>
      <c r="B726" s="275">
        <v>0</v>
      </c>
      <c r="C726" s="275">
        <v>0</v>
      </c>
      <c r="D726" s="275">
        <v>0</v>
      </c>
      <c r="E726" s="275">
        <v>0</v>
      </c>
      <c r="F726" s="275">
        <v>0</v>
      </c>
      <c r="G726" s="276" t="s">
        <v>1268</v>
      </c>
      <c r="H726" s="198">
        <v>0</v>
      </c>
      <c r="I726" s="198">
        <v>0</v>
      </c>
      <c r="J726" s="198">
        <v>0</v>
      </c>
      <c r="K726" s="198">
        <f t="shared" si="35"/>
        <v>0</v>
      </c>
      <c r="L726" s="328"/>
      <c r="M726" s="328"/>
      <c r="N726" s="328"/>
      <c r="O726" s="198">
        <f t="shared" si="33"/>
        <v>0</v>
      </c>
      <c r="P726" s="198">
        <f t="shared" si="34"/>
        <v>0</v>
      </c>
      <c r="Q726" s="297" t="s">
        <v>1269</v>
      </c>
    </row>
    <row r="727" spans="1:17" ht="33.75">
      <c r="A727" s="288">
        <v>355</v>
      </c>
      <c r="B727" s="282">
        <v>100</v>
      </c>
      <c r="C727" s="282"/>
      <c r="D727" s="282"/>
      <c r="E727" s="282"/>
      <c r="F727" s="282"/>
      <c r="G727" s="280" t="s">
        <v>1270</v>
      </c>
      <c r="H727" s="198">
        <v>0</v>
      </c>
      <c r="I727" s="198">
        <v>0</v>
      </c>
      <c r="J727" s="198">
        <v>0</v>
      </c>
      <c r="K727" s="198">
        <f t="shared" si="35"/>
        <v>0</v>
      </c>
      <c r="L727" s="328"/>
      <c r="M727" s="328"/>
      <c r="N727" s="328"/>
      <c r="O727" s="198">
        <f t="shared" si="33"/>
        <v>0</v>
      </c>
      <c r="P727" s="198">
        <f t="shared" si="34"/>
        <v>0</v>
      </c>
      <c r="Q727" s="285" t="s">
        <v>1271</v>
      </c>
    </row>
    <row r="728" spans="1:17" ht="12.75">
      <c r="A728" s="288">
        <v>355</v>
      </c>
      <c r="B728" s="282">
        <v>100</v>
      </c>
      <c r="C728" s="282">
        <v>100</v>
      </c>
      <c r="D728" s="282"/>
      <c r="E728" s="282"/>
      <c r="F728" s="282"/>
      <c r="G728" s="310" t="s">
        <v>1272</v>
      </c>
      <c r="H728" s="198">
        <v>0</v>
      </c>
      <c r="I728" s="198">
        <v>0</v>
      </c>
      <c r="J728" s="198">
        <v>0</v>
      </c>
      <c r="K728" s="198">
        <f t="shared" si="35"/>
        <v>0</v>
      </c>
      <c r="L728" s="328"/>
      <c r="M728" s="328"/>
      <c r="N728" s="328"/>
      <c r="O728" s="198">
        <f t="shared" si="33"/>
        <v>0</v>
      </c>
      <c r="P728" s="198">
        <f t="shared" si="34"/>
        <v>0</v>
      </c>
      <c r="Q728" s="285"/>
    </row>
    <row r="729" spans="1:17" ht="12.75">
      <c r="A729" s="288">
        <v>355</v>
      </c>
      <c r="B729" s="282">
        <v>100</v>
      </c>
      <c r="C729" s="282">
        <v>100</v>
      </c>
      <c r="D729" s="283">
        <v>100</v>
      </c>
      <c r="E729" s="283"/>
      <c r="F729" s="283"/>
      <c r="G729" s="309" t="s">
        <v>1273</v>
      </c>
      <c r="H729" s="200">
        <v>0</v>
      </c>
      <c r="I729" s="200">
        <v>0</v>
      </c>
      <c r="J729" s="200">
        <v>0</v>
      </c>
      <c r="K729" s="200">
        <f t="shared" si="35"/>
        <v>0</v>
      </c>
      <c r="L729" s="334"/>
      <c r="M729" s="334"/>
      <c r="N729" s="334"/>
      <c r="O729" s="200">
        <f t="shared" si="33"/>
        <v>0</v>
      </c>
      <c r="P729" s="200">
        <f t="shared" si="34"/>
        <v>0</v>
      </c>
      <c r="Q729" s="285"/>
    </row>
    <row r="730" spans="1:17" ht="12.75">
      <c r="A730" s="288">
        <v>355</v>
      </c>
      <c r="B730" s="282">
        <v>100</v>
      </c>
      <c r="C730" s="282">
        <v>100</v>
      </c>
      <c r="D730" s="283">
        <v>200</v>
      </c>
      <c r="E730" s="283"/>
      <c r="F730" s="283"/>
      <c r="G730" s="309" t="s">
        <v>1274</v>
      </c>
      <c r="H730" s="200">
        <v>0</v>
      </c>
      <c r="I730" s="200">
        <v>0</v>
      </c>
      <c r="J730" s="200">
        <v>0</v>
      </c>
      <c r="K730" s="200">
        <f t="shared" si="35"/>
        <v>0</v>
      </c>
      <c r="L730" s="334"/>
      <c r="M730" s="334"/>
      <c r="N730" s="334"/>
      <c r="O730" s="200">
        <f t="shared" si="33"/>
        <v>0</v>
      </c>
      <c r="P730" s="200">
        <f t="shared" si="34"/>
        <v>0</v>
      </c>
      <c r="Q730" s="285"/>
    </row>
    <row r="731" spans="1:17" ht="12.75">
      <c r="A731" s="288">
        <v>355</v>
      </c>
      <c r="B731" s="282">
        <v>100</v>
      </c>
      <c r="C731" s="282">
        <v>100</v>
      </c>
      <c r="D731" s="283">
        <v>300</v>
      </c>
      <c r="E731" s="283"/>
      <c r="F731" s="283"/>
      <c r="G731" s="309" t="s">
        <v>1275</v>
      </c>
      <c r="H731" s="200">
        <v>0</v>
      </c>
      <c r="I731" s="200">
        <v>0</v>
      </c>
      <c r="J731" s="200">
        <v>0</v>
      </c>
      <c r="K731" s="200">
        <f t="shared" si="35"/>
        <v>0</v>
      </c>
      <c r="L731" s="334"/>
      <c r="M731" s="334"/>
      <c r="N731" s="334"/>
      <c r="O731" s="200">
        <f t="shared" si="33"/>
        <v>0</v>
      </c>
      <c r="P731" s="200">
        <f t="shared" si="34"/>
        <v>0</v>
      </c>
      <c r="Q731" s="285"/>
    </row>
    <row r="732" spans="1:17" ht="12.75">
      <c r="A732" s="288">
        <v>355</v>
      </c>
      <c r="B732" s="282">
        <v>100</v>
      </c>
      <c r="C732" s="282">
        <v>100</v>
      </c>
      <c r="D732" s="283">
        <v>400</v>
      </c>
      <c r="E732" s="283"/>
      <c r="F732" s="283"/>
      <c r="G732" s="309" t="s">
        <v>1276</v>
      </c>
      <c r="H732" s="200">
        <v>0</v>
      </c>
      <c r="I732" s="200">
        <v>0</v>
      </c>
      <c r="J732" s="200">
        <v>0</v>
      </c>
      <c r="K732" s="200">
        <f t="shared" si="35"/>
        <v>0</v>
      </c>
      <c r="L732" s="334"/>
      <c r="M732" s="334"/>
      <c r="N732" s="334"/>
      <c r="O732" s="200">
        <f t="shared" si="33"/>
        <v>0</v>
      </c>
      <c r="P732" s="200">
        <f t="shared" si="34"/>
        <v>0</v>
      </c>
      <c r="Q732" s="285"/>
    </row>
    <row r="733" spans="1:17" ht="12.75">
      <c r="A733" s="288">
        <v>355</v>
      </c>
      <c r="B733" s="282">
        <v>100</v>
      </c>
      <c r="C733" s="282">
        <v>200</v>
      </c>
      <c r="D733" s="282"/>
      <c r="E733" s="282"/>
      <c r="F733" s="282"/>
      <c r="G733" s="310" t="s">
        <v>1277</v>
      </c>
      <c r="H733" s="198">
        <v>0</v>
      </c>
      <c r="I733" s="198">
        <v>0</v>
      </c>
      <c r="J733" s="198">
        <v>0</v>
      </c>
      <c r="K733" s="198">
        <f t="shared" si="35"/>
        <v>0</v>
      </c>
      <c r="L733" s="328"/>
      <c r="M733" s="328"/>
      <c r="N733" s="328"/>
      <c r="O733" s="198">
        <f t="shared" si="33"/>
        <v>0</v>
      </c>
      <c r="P733" s="198">
        <f t="shared" si="34"/>
        <v>0</v>
      </c>
      <c r="Q733" s="285"/>
    </row>
    <row r="734" spans="1:17" ht="12.75">
      <c r="A734" s="288">
        <v>355</v>
      </c>
      <c r="B734" s="282">
        <v>100</v>
      </c>
      <c r="C734" s="282">
        <v>200</v>
      </c>
      <c r="D734" s="283">
        <v>50</v>
      </c>
      <c r="E734" s="283"/>
      <c r="F734" s="283"/>
      <c r="G734" s="309" t="s">
        <v>1278</v>
      </c>
      <c r="H734" s="200">
        <v>0</v>
      </c>
      <c r="I734" s="200">
        <v>0</v>
      </c>
      <c r="J734" s="200">
        <v>0</v>
      </c>
      <c r="K734" s="200">
        <f t="shared" si="35"/>
        <v>0</v>
      </c>
      <c r="L734" s="334"/>
      <c r="M734" s="334"/>
      <c r="N734" s="334"/>
      <c r="O734" s="200">
        <f t="shared" si="33"/>
        <v>0</v>
      </c>
      <c r="P734" s="200">
        <f t="shared" si="34"/>
        <v>0</v>
      </c>
      <c r="Q734" s="285"/>
    </row>
    <row r="735" spans="1:17" ht="12.75">
      <c r="A735" s="288">
        <v>355</v>
      </c>
      <c r="B735" s="282">
        <v>100</v>
      </c>
      <c r="C735" s="282">
        <v>200</v>
      </c>
      <c r="D735" s="283">
        <v>100</v>
      </c>
      <c r="E735" s="283"/>
      <c r="F735" s="283"/>
      <c r="G735" s="309" t="s">
        <v>1279</v>
      </c>
      <c r="H735" s="200">
        <v>0</v>
      </c>
      <c r="I735" s="200">
        <v>0</v>
      </c>
      <c r="J735" s="200">
        <v>0</v>
      </c>
      <c r="K735" s="200">
        <f t="shared" si="35"/>
        <v>0</v>
      </c>
      <c r="L735" s="334"/>
      <c r="M735" s="334"/>
      <c r="N735" s="334"/>
      <c r="O735" s="200">
        <f t="shared" si="33"/>
        <v>0</v>
      </c>
      <c r="P735" s="200">
        <f t="shared" si="34"/>
        <v>0</v>
      </c>
      <c r="Q735" s="285"/>
    </row>
    <row r="736" spans="1:17" ht="12.75">
      <c r="A736" s="288">
        <v>355</v>
      </c>
      <c r="B736" s="282">
        <v>100</v>
      </c>
      <c r="C736" s="282">
        <v>200</v>
      </c>
      <c r="D736" s="283">
        <v>150</v>
      </c>
      <c r="E736" s="283"/>
      <c r="F736" s="283"/>
      <c r="G736" s="309" t="s">
        <v>1280</v>
      </c>
      <c r="H736" s="200">
        <v>0</v>
      </c>
      <c r="I736" s="200">
        <v>0</v>
      </c>
      <c r="J736" s="200">
        <v>0</v>
      </c>
      <c r="K736" s="200">
        <f t="shared" si="35"/>
        <v>0</v>
      </c>
      <c r="L736" s="334"/>
      <c r="M736" s="334"/>
      <c r="N736" s="334"/>
      <c r="O736" s="200">
        <f t="shared" si="33"/>
        <v>0</v>
      </c>
      <c r="P736" s="200">
        <f t="shared" si="34"/>
        <v>0</v>
      </c>
      <c r="Q736" s="285"/>
    </row>
    <row r="737" spans="1:17" ht="12.75">
      <c r="A737" s="288">
        <v>355</v>
      </c>
      <c r="B737" s="282">
        <v>100</v>
      </c>
      <c r="C737" s="282">
        <v>200</v>
      </c>
      <c r="D737" s="283">
        <v>200</v>
      </c>
      <c r="E737" s="283"/>
      <c r="F737" s="283"/>
      <c r="G737" s="309" t="s">
        <v>1281</v>
      </c>
      <c r="H737" s="200">
        <v>0</v>
      </c>
      <c r="I737" s="200">
        <v>0</v>
      </c>
      <c r="J737" s="200">
        <v>0</v>
      </c>
      <c r="K737" s="200">
        <f t="shared" si="35"/>
        <v>0</v>
      </c>
      <c r="L737" s="334"/>
      <c r="M737" s="334"/>
      <c r="N737" s="334"/>
      <c r="O737" s="200">
        <f t="shared" si="33"/>
        <v>0</v>
      </c>
      <c r="P737" s="200">
        <f t="shared" si="34"/>
        <v>0</v>
      </c>
      <c r="Q737" s="285"/>
    </row>
    <row r="738" spans="1:17" ht="12.75">
      <c r="A738" s="288">
        <v>355</v>
      </c>
      <c r="B738" s="282">
        <v>100</v>
      </c>
      <c r="C738" s="282">
        <v>200</v>
      </c>
      <c r="D738" s="283">
        <v>250</v>
      </c>
      <c r="E738" s="283"/>
      <c r="F738" s="283"/>
      <c r="G738" s="309" t="s">
        <v>1282</v>
      </c>
      <c r="H738" s="200">
        <v>0</v>
      </c>
      <c r="I738" s="200">
        <v>0</v>
      </c>
      <c r="J738" s="200">
        <v>0</v>
      </c>
      <c r="K738" s="200">
        <f t="shared" si="35"/>
        <v>0</v>
      </c>
      <c r="L738" s="334"/>
      <c r="M738" s="334"/>
      <c r="N738" s="334"/>
      <c r="O738" s="200">
        <f t="shared" si="33"/>
        <v>0</v>
      </c>
      <c r="P738" s="200">
        <f t="shared" si="34"/>
        <v>0</v>
      </c>
      <c r="Q738" s="285"/>
    </row>
    <row r="739" spans="1:17" ht="12.75">
      <c r="A739" s="288">
        <v>355</v>
      </c>
      <c r="B739" s="282">
        <v>100</v>
      </c>
      <c r="C739" s="282">
        <v>200</v>
      </c>
      <c r="D739" s="283">
        <v>300</v>
      </c>
      <c r="E739" s="283"/>
      <c r="F739" s="283"/>
      <c r="G739" s="309" t="s">
        <v>1283</v>
      </c>
      <c r="H739" s="200">
        <v>0</v>
      </c>
      <c r="I739" s="200">
        <v>0</v>
      </c>
      <c r="J739" s="200">
        <v>0</v>
      </c>
      <c r="K739" s="200">
        <f t="shared" si="35"/>
        <v>0</v>
      </c>
      <c r="L739" s="334"/>
      <c r="M739" s="334"/>
      <c r="N739" s="334"/>
      <c r="O739" s="200">
        <f t="shared" si="33"/>
        <v>0</v>
      </c>
      <c r="P739" s="200">
        <f t="shared" si="34"/>
        <v>0</v>
      </c>
      <c r="Q739" s="285"/>
    </row>
    <row r="740" spans="1:17" ht="12.75">
      <c r="A740" s="288">
        <v>355</v>
      </c>
      <c r="B740" s="282">
        <v>100</v>
      </c>
      <c r="C740" s="282">
        <v>200</v>
      </c>
      <c r="D740" s="283">
        <v>350</v>
      </c>
      <c r="E740" s="283"/>
      <c r="F740" s="283"/>
      <c r="G740" s="309" t="s">
        <v>1284</v>
      </c>
      <c r="H740" s="200">
        <v>0</v>
      </c>
      <c r="I740" s="200">
        <v>0</v>
      </c>
      <c r="J740" s="200">
        <v>0</v>
      </c>
      <c r="K740" s="200">
        <f t="shared" si="35"/>
        <v>0</v>
      </c>
      <c r="L740" s="334"/>
      <c r="M740" s="334"/>
      <c r="N740" s="334"/>
      <c r="O740" s="200">
        <f t="shared" si="33"/>
        <v>0</v>
      </c>
      <c r="P740" s="200">
        <f t="shared" si="34"/>
        <v>0</v>
      </c>
      <c r="Q740" s="285"/>
    </row>
    <row r="741" spans="1:17" ht="12.75">
      <c r="A741" s="288">
        <v>355</v>
      </c>
      <c r="B741" s="282">
        <v>100</v>
      </c>
      <c r="C741" s="282">
        <v>200</v>
      </c>
      <c r="D741" s="283">
        <v>400</v>
      </c>
      <c r="E741" s="283"/>
      <c r="F741" s="283"/>
      <c r="G741" s="309" t="s">
        <v>1285</v>
      </c>
      <c r="H741" s="200">
        <v>0</v>
      </c>
      <c r="I741" s="200">
        <v>0</v>
      </c>
      <c r="J741" s="200">
        <v>0</v>
      </c>
      <c r="K741" s="200">
        <f t="shared" si="35"/>
        <v>0</v>
      </c>
      <c r="L741" s="334"/>
      <c r="M741" s="334"/>
      <c r="N741" s="334"/>
      <c r="O741" s="200">
        <f t="shared" si="33"/>
        <v>0</v>
      </c>
      <c r="P741" s="200">
        <f t="shared" si="34"/>
        <v>0</v>
      </c>
      <c r="Q741" s="285"/>
    </row>
    <row r="742" spans="1:17" ht="12.75">
      <c r="A742" s="288">
        <v>355</v>
      </c>
      <c r="B742" s="282">
        <v>100</v>
      </c>
      <c r="C742" s="282">
        <v>200</v>
      </c>
      <c r="D742" s="283">
        <v>450</v>
      </c>
      <c r="E742" s="283"/>
      <c r="F742" s="283"/>
      <c r="G742" s="309" t="s">
        <v>1286</v>
      </c>
      <c r="H742" s="200">
        <v>0</v>
      </c>
      <c r="I742" s="200">
        <v>0</v>
      </c>
      <c r="J742" s="200">
        <v>0</v>
      </c>
      <c r="K742" s="200">
        <f t="shared" si="35"/>
        <v>0</v>
      </c>
      <c r="L742" s="334"/>
      <c r="M742" s="334"/>
      <c r="N742" s="334"/>
      <c r="O742" s="200">
        <f t="shared" si="33"/>
        <v>0</v>
      </c>
      <c r="P742" s="200">
        <f t="shared" si="34"/>
        <v>0</v>
      </c>
      <c r="Q742" s="285"/>
    </row>
    <row r="743" spans="1:17" ht="12.75">
      <c r="A743" s="288">
        <v>355</v>
      </c>
      <c r="B743" s="282">
        <v>100</v>
      </c>
      <c r="C743" s="282">
        <v>200</v>
      </c>
      <c r="D743" s="283">
        <v>500</v>
      </c>
      <c r="E743" s="283"/>
      <c r="F743" s="283"/>
      <c r="G743" s="309" t="s">
        <v>1287</v>
      </c>
      <c r="H743" s="200">
        <v>0</v>
      </c>
      <c r="I743" s="200">
        <v>0</v>
      </c>
      <c r="J743" s="200">
        <v>0</v>
      </c>
      <c r="K743" s="200">
        <f t="shared" si="35"/>
        <v>0</v>
      </c>
      <c r="L743" s="334"/>
      <c r="M743" s="334"/>
      <c r="N743" s="334"/>
      <c r="O743" s="200">
        <f t="shared" si="33"/>
        <v>0</v>
      </c>
      <c r="P743" s="200">
        <f t="shared" si="34"/>
        <v>0</v>
      </c>
      <c r="Q743" s="285"/>
    </row>
    <row r="744" spans="1:17" ht="12.75">
      <c r="A744" s="288">
        <v>355</v>
      </c>
      <c r="B744" s="282">
        <v>200</v>
      </c>
      <c r="C744" s="282"/>
      <c r="D744" s="282"/>
      <c r="E744" s="282"/>
      <c r="F744" s="282"/>
      <c r="G744" s="280" t="s">
        <v>1288</v>
      </c>
      <c r="H744" s="198">
        <v>0</v>
      </c>
      <c r="I744" s="198">
        <v>0</v>
      </c>
      <c r="J744" s="198">
        <v>0</v>
      </c>
      <c r="K744" s="198">
        <f t="shared" si="35"/>
        <v>0</v>
      </c>
      <c r="L744" s="328"/>
      <c r="M744" s="328"/>
      <c r="N744" s="328"/>
      <c r="O744" s="198">
        <f t="shared" si="33"/>
        <v>0</v>
      </c>
      <c r="P744" s="198">
        <f t="shared" si="34"/>
        <v>0</v>
      </c>
      <c r="Q744" s="285" t="s">
        <v>1289</v>
      </c>
    </row>
    <row r="745" spans="1:17" ht="12.75">
      <c r="A745" s="288">
        <v>355</v>
      </c>
      <c r="B745" s="282">
        <v>200</v>
      </c>
      <c r="C745" s="283">
        <v>100</v>
      </c>
      <c r="D745" s="283"/>
      <c r="E745" s="283"/>
      <c r="F745" s="283"/>
      <c r="G745" s="309" t="s">
        <v>1290</v>
      </c>
      <c r="H745" s="200">
        <v>0</v>
      </c>
      <c r="I745" s="200">
        <v>0</v>
      </c>
      <c r="J745" s="200">
        <v>0</v>
      </c>
      <c r="K745" s="200">
        <f t="shared" si="35"/>
        <v>0</v>
      </c>
      <c r="L745" s="334"/>
      <c r="M745" s="334"/>
      <c r="N745" s="334"/>
      <c r="O745" s="200">
        <f t="shared" si="33"/>
        <v>0</v>
      </c>
      <c r="P745" s="200">
        <f t="shared" si="34"/>
        <v>0</v>
      </c>
      <c r="Q745" s="285"/>
    </row>
    <row r="746" spans="1:17" ht="12.75">
      <c r="A746" s="288">
        <v>355</v>
      </c>
      <c r="B746" s="282">
        <v>200</v>
      </c>
      <c r="C746" s="283">
        <v>101</v>
      </c>
      <c r="D746" s="283"/>
      <c r="E746" s="283"/>
      <c r="F746" s="283"/>
      <c r="G746" s="309" t="s">
        <v>1291</v>
      </c>
      <c r="H746" s="200">
        <v>0</v>
      </c>
      <c r="I746" s="200">
        <v>0</v>
      </c>
      <c r="J746" s="200">
        <v>0</v>
      </c>
      <c r="K746" s="200">
        <f t="shared" si="35"/>
        <v>0</v>
      </c>
      <c r="L746" s="334"/>
      <c r="M746" s="334"/>
      <c r="N746" s="334"/>
      <c r="O746" s="200">
        <f t="shared" si="33"/>
        <v>0</v>
      </c>
      <c r="P746" s="200">
        <f t="shared" si="34"/>
        <v>0</v>
      </c>
      <c r="Q746" s="285"/>
    </row>
    <row r="747" spans="1:17" ht="12.75">
      <c r="A747" s="288">
        <v>355</v>
      </c>
      <c r="B747" s="282">
        <v>200</v>
      </c>
      <c r="C747" s="283">
        <v>102</v>
      </c>
      <c r="D747" s="283"/>
      <c r="E747" s="283"/>
      <c r="F747" s="283"/>
      <c r="G747" s="309" t="s">
        <v>1292</v>
      </c>
      <c r="H747" s="200">
        <v>0</v>
      </c>
      <c r="I747" s="200">
        <v>0</v>
      </c>
      <c r="J747" s="200">
        <v>0</v>
      </c>
      <c r="K747" s="200">
        <f t="shared" si="35"/>
        <v>0</v>
      </c>
      <c r="L747" s="334"/>
      <c r="M747" s="334"/>
      <c r="N747" s="334"/>
      <c r="O747" s="200">
        <f t="shared" si="33"/>
        <v>0</v>
      </c>
      <c r="P747" s="200">
        <f t="shared" si="34"/>
        <v>0</v>
      </c>
      <c r="Q747" s="285"/>
    </row>
    <row r="748" spans="1:17" ht="12.75">
      <c r="A748" s="288">
        <v>355</v>
      </c>
      <c r="B748" s="282">
        <v>200</v>
      </c>
      <c r="C748" s="283">
        <v>103</v>
      </c>
      <c r="D748" s="283"/>
      <c r="E748" s="283"/>
      <c r="F748" s="283"/>
      <c r="G748" s="309" t="s">
        <v>1293</v>
      </c>
      <c r="H748" s="200">
        <v>0</v>
      </c>
      <c r="I748" s="200">
        <v>0</v>
      </c>
      <c r="J748" s="200">
        <v>0</v>
      </c>
      <c r="K748" s="200">
        <f t="shared" si="35"/>
        <v>0</v>
      </c>
      <c r="L748" s="334"/>
      <c r="M748" s="334"/>
      <c r="N748" s="334"/>
      <c r="O748" s="200">
        <f t="shared" si="33"/>
        <v>0</v>
      </c>
      <c r="P748" s="200">
        <f t="shared" si="34"/>
        <v>0</v>
      </c>
      <c r="Q748" s="285"/>
    </row>
    <row r="749" spans="1:17" ht="12.75">
      <c r="A749" s="288">
        <v>355</v>
      </c>
      <c r="B749" s="282">
        <v>200</v>
      </c>
      <c r="C749" s="283">
        <v>200</v>
      </c>
      <c r="D749" s="283"/>
      <c r="E749" s="283"/>
      <c r="F749" s="283"/>
      <c r="G749" s="309" t="s">
        <v>1294</v>
      </c>
      <c r="H749" s="200">
        <v>0</v>
      </c>
      <c r="I749" s="200">
        <v>0</v>
      </c>
      <c r="J749" s="200">
        <v>0</v>
      </c>
      <c r="K749" s="200">
        <f t="shared" si="35"/>
        <v>0</v>
      </c>
      <c r="L749" s="334"/>
      <c r="M749" s="334"/>
      <c r="N749" s="334"/>
      <c r="O749" s="200">
        <f t="shared" si="33"/>
        <v>0</v>
      </c>
      <c r="P749" s="200">
        <f t="shared" si="34"/>
        <v>0</v>
      </c>
      <c r="Q749" s="285"/>
    </row>
    <row r="750" spans="1:17" ht="12.75">
      <c r="A750" s="288">
        <v>355</v>
      </c>
      <c r="B750" s="282">
        <v>200</v>
      </c>
      <c r="C750" s="283">
        <v>201</v>
      </c>
      <c r="D750" s="283"/>
      <c r="E750" s="283"/>
      <c r="F750" s="283"/>
      <c r="G750" s="309" t="s">
        <v>1295</v>
      </c>
      <c r="H750" s="200">
        <v>0</v>
      </c>
      <c r="I750" s="200">
        <v>0</v>
      </c>
      <c r="J750" s="200">
        <v>0</v>
      </c>
      <c r="K750" s="200">
        <f t="shared" si="35"/>
        <v>0</v>
      </c>
      <c r="L750" s="334"/>
      <c r="M750" s="334"/>
      <c r="N750" s="334"/>
      <c r="O750" s="200">
        <f t="shared" si="33"/>
        <v>0</v>
      </c>
      <c r="P750" s="200">
        <f t="shared" si="34"/>
        <v>0</v>
      </c>
      <c r="Q750" s="285"/>
    </row>
    <row r="751" spans="1:17" ht="12.75">
      <c r="A751" s="288">
        <v>355</v>
      </c>
      <c r="B751" s="282">
        <v>200</v>
      </c>
      <c r="C751" s="283">
        <v>202</v>
      </c>
      <c r="D751" s="283"/>
      <c r="E751" s="283"/>
      <c r="F751" s="283"/>
      <c r="G751" s="309" t="s">
        <v>1296</v>
      </c>
      <c r="H751" s="200">
        <v>0</v>
      </c>
      <c r="I751" s="200">
        <v>0</v>
      </c>
      <c r="J751" s="200">
        <v>0</v>
      </c>
      <c r="K751" s="200">
        <f t="shared" si="35"/>
        <v>0</v>
      </c>
      <c r="L751" s="334"/>
      <c r="M751" s="334"/>
      <c r="N751" s="334"/>
      <c r="O751" s="200">
        <f t="shared" si="33"/>
        <v>0</v>
      </c>
      <c r="P751" s="200">
        <f t="shared" si="34"/>
        <v>0</v>
      </c>
      <c r="Q751" s="285"/>
    </row>
    <row r="752" spans="1:17" ht="12.75">
      <c r="A752" s="288">
        <v>355</v>
      </c>
      <c r="B752" s="282">
        <v>200</v>
      </c>
      <c r="C752" s="283">
        <v>203</v>
      </c>
      <c r="D752" s="283"/>
      <c r="E752" s="283"/>
      <c r="F752" s="283"/>
      <c r="G752" s="309" t="s">
        <v>1297</v>
      </c>
      <c r="H752" s="200">
        <v>0</v>
      </c>
      <c r="I752" s="200">
        <v>0</v>
      </c>
      <c r="J752" s="200">
        <v>0</v>
      </c>
      <c r="K752" s="200">
        <f t="shared" si="35"/>
        <v>0</v>
      </c>
      <c r="L752" s="334"/>
      <c r="M752" s="334"/>
      <c r="N752" s="334"/>
      <c r="O752" s="200">
        <f t="shared" si="33"/>
        <v>0</v>
      </c>
      <c r="P752" s="200">
        <f t="shared" si="34"/>
        <v>0</v>
      </c>
      <c r="Q752" s="285"/>
    </row>
    <row r="753" spans="1:17" ht="12.75">
      <c r="A753" s="288">
        <v>355</v>
      </c>
      <c r="B753" s="282">
        <v>200</v>
      </c>
      <c r="C753" s="283">
        <v>204</v>
      </c>
      <c r="D753" s="283"/>
      <c r="E753" s="283"/>
      <c r="F753" s="283"/>
      <c r="G753" s="309" t="s">
        <v>1298</v>
      </c>
      <c r="H753" s="200">
        <v>0</v>
      </c>
      <c r="I753" s="200">
        <v>0</v>
      </c>
      <c r="J753" s="200">
        <v>0</v>
      </c>
      <c r="K753" s="200">
        <f t="shared" si="35"/>
        <v>0</v>
      </c>
      <c r="L753" s="334"/>
      <c r="M753" s="334"/>
      <c r="N753" s="334"/>
      <c r="O753" s="200">
        <f t="shared" si="33"/>
        <v>0</v>
      </c>
      <c r="P753" s="200">
        <f t="shared" si="34"/>
        <v>0</v>
      </c>
      <c r="Q753" s="285"/>
    </row>
    <row r="754" spans="1:17" ht="12.75">
      <c r="A754" s="288">
        <v>355</v>
      </c>
      <c r="B754" s="282">
        <v>200</v>
      </c>
      <c r="C754" s="283">
        <v>205</v>
      </c>
      <c r="D754" s="283"/>
      <c r="E754" s="283"/>
      <c r="F754" s="283"/>
      <c r="G754" s="309" t="s">
        <v>1299</v>
      </c>
      <c r="H754" s="200">
        <v>0</v>
      </c>
      <c r="I754" s="200">
        <v>0</v>
      </c>
      <c r="J754" s="200">
        <v>0</v>
      </c>
      <c r="K754" s="200">
        <f t="shared" si="35"/>
        <v>0</v>
      </c>
      <c r="L754" s="334"/>
      <c r="M754" s="334"/>
      <c r="N754" s="334"/>
      <c r="O754" s="200">
        <f t="shared" si="33"/>
        <v>0</v>
      </c>
      <c r="P754" s="200">
        <f t="shared" si="34"/>
        <v>0</v>
      </c>
      <c r="Q754" s="285"/>
    </row>
    <row r="755" spans="1:17" ht="12.75">
      <c r="A755" s="288">
        <v>355</v>
      </c>
      <c r="B755" s="282">
        <v>200</v>
      </c>
      <c r="C755" s="283">
        <v>206</v>
      </c>
      <c r="D755" s="283"/>
      <c r="E755" s="283"/>
      <c r="F755" s="283"/>
      <c r="G755" s="309" t="s">
        <v>1300</v>
      </c>
      <c r="H755" s="200">
        <v>0</v>
      </c>
      <c r="I755" s="200">
        <v>0</v>
      </c>
      <c r="J755" s="200">
        <v>0</v>
      </c>
      <c r="K755" s="200">
        <f t="shared" si="35"/>
        <v>0</v>
      </c>
      <c r="L755" s="334"/>
      <c r="M755" s="334"/>
      <c r="N755" s="334"/>
      <c r="O755" s="200">
        <f t="shared" si="33"/>
        <v>0</v>
      </c>
      <c r="P755" s="200">
        <f t="shared" si="34"/>
        <v>0</v>
      </c>
      <c r="Q755" s="285"/>
    </row>
    <row r="756" spans="1:17" ht="12.75">
      <c r="A756" s="288">
        <v>355</v>
      </c>
      <c r="B756" s="282">
        <v>200</v>
      </c>
      <c r="C756" s="283">
        <v>207</v>
      </c>
      <c r="D756" s="283"/>
      <c r="E756" s="283"/>
      <c r="F756" s="283"/>
      <c r="G756" s="309" t="s">
        <v>1301</v>
      </c>
      <c r="H756" s="200">
        <v>0</v>
      </c>
      <c r="I756" s="200">
        <v>0</v>
      </c>
      <c r="J756" s="200">
        <v>0</v>
      </c>
      <c r="K756" s="200">
        <f t="shared" si="35"/>
        <v>0</v>
      </c>
      <c r="L756" s="334"/>
      <c r="M756" s="334"/>
      <c r="N756" s="334"/>
      <c r="O756" s="200">
        <f t="shared" si="33"/>
        <v>0</v>
      </c>
      <c r="P756" s="200">
        <f t="shared" si="34"/>
        <v>0</v>
      </c>
      <c r="Q756" s="285"/>
    </row>
    <row r="757" spans="1:17" ht="12.75">
      <c r="A757" s="288">
        <v>355</v>
      </c>
      <c r="B757" s="282">
        <v>200</v>
      </c>
      <c r="C757" s="283">
        <v>208</v>
      </c>
      <c r="D757" s="283"/>
      <c r="E757" s="283"/>
      <c r="F757" s="283"/>
      <c r="G757" s="309" t="s">
        <v>1302</v>
      </c>
      <c r="H757" s="200">
        <v>0</v>
      </c>
      <c r="I757" s="200">
        <v>0</v>
      </c>
      <c r="J757" s="200">
        <v>0</v>
      </c>
      <c r="K757" s="200">
        <f t="shared" si="35"/>
        <v>0</v>
      </c>
      <c r="L757" s="334"/>
      <c r="M757" s="334"/>
      <c r="N757" s="334"/>
      <c r="O757" s="200">
        <f t="shared" si="33"/>
        <v>0</v>
      </c>
      <c r="P757" s="200">
        <f t="shared" si="34"/>
        <v>0</v>
      </c>
      <c r="Q757" s="285"/>
    </row>
    <row r="758" spans="1:17" ht="12.75">
      <c r="A758" s="288">
        <v>355</v>
      </c>
      <c r="B758" s="282">
        <v>200</v>
      </c>
      <c r="C758" s="283">
        <v>209</v>
      </c>
      <c r="D758" s="283"/>
      <c r="E758" s="283"/>
      <c r="F758" s="283"/>
      <c r="G758" s="309" t="s">
        <v>1303</v>
      </c>
      <c r="H758" s="200">
        <v>0</v>
      </c>
      <c r="I758" s="200">
        <v>0</v>
      </c>
      <c r="J758" s="200">
        <v>0</v>
      </c>
      <c r="K758" s="200">
        <f t="shared" si="35"/>
        <v>0</v>
      </c>
      <c r="L758" s="334"/>
      <c r="M758" s="334"/>
      <c r="N758" s="334"/>
      <c r="O758" s="200">
        <f t="shared" si="33"/>
        <v>0</v>
      </c>
      <c r="P758" s="200">
        <f t="shared" si="34"/>
        <v>0</v>
      </c>
      <c r="Q758" s="285"/>
    </row>
    <row r="759" spans="1:17" ht="12.75">
      <c r="A759" s="288">
        <v>355</v>
      </c>
      <c r="B759" s="282">
        <v>200</v>
      </c>
      <c r="C759" s="283">
        <v>210</v>
      </c>
      <c r="D759" s="283"/>
      <c r="E759" s="283"/>
      <c r="F759" s="283"/>
      <c r="G759" s="309" t="s">
        <v>1304</v>
      </c>
      <c r="H759" s="200">
        <v>0</v>
      </c>
      <c r="I759" s="200">
        <v>0</v>
      </c>
      <c r="J759" s="200">
        <v>0</v>
      </c>
      <c r="K759" s="200">
        <f t="shared" si="35"/>
        <v>0</v>
      </c>
      <c r="L759" s="334"/>
      <c r="M759" s="334"/>
      <c r="N759" s="334"/>
      <c r="O759" s="200">
        <f t="shared" si="33"/>
        <v>0</v>
      </c>
      <c r="P759" s="200">
        <f t="shared" si="34"/>
        <v>0</v>
      </c>
      <c r="Q759" s="285"/>
    </row>
    <row r="760" spans="1:17" ht="12.75">
      <c r="A760" s="288">
        <v>355</v>
      </c>
      <c r="B760" s="282">
        <v>200</v>
      </c>
      <c r="C760" s="283">
        <v>211</v>
      </c>
      <c r="D760" s="283"/>
      <c r="E760" s="283"/>
      <c r="F760" s="283"/>
      <c r="G760" s="309" t="s">
        <v>1305</v>
      </c>
      <c r="H760" s="200">
        <v>0</v>
      </c>
      <c r="I760" s="200">
        <v>0</v>
      </c>
      <c r="J760" s="200">
        <v>0</v>
      </c>
      <c r="K760" s="200">
        <f t="shared" si="35"/>
        <v>0</v>
      </c>
      <c r="L760" s="334"/>
      <c r="M760" s="334"/>
      <c r="N760" s="334"/>
      <c r="O760" s="200">
        <f t="shared" si="33"/>
        <v>0</v>
      </c>
      <c r="P760" s="200">
        <f t="shared" si="34"/>
        <v>0</v>
      </c>
      <c r="Q760" s="285"/>
    </row>
    <row r="761" spans="1:17" ht="12.75">
      <c r="A761" s="288">
        <v>355</v>
      </c>
      <c r="B761" s="282">
        <v>200</v>
      </c>
      <c r="C761" s="283">
        <v>300</v>
      </c>
      <c r="D761" s="283"/>
      <c r="E761" s="283"/>
      <c r="F761" s="283"/>
      <c r="G761" s="309" t="s">
        <v>1306</v>
      </c>
      <c r="H761" s="200">
        <v>0</v>
      </c>
      <c r="I761" s="200">
        <v>0</v>
      </c>
      <c r="J761" s="200">
        <v>0</v>
      </c>
      <c r="K761" s="200">
        <f t="shared" si="35"/>
        <v>0</v>
      </c>
      <c r="L761" s="334"/>
      <c r="M761" s="334"/>
      <c r="N761" s="334"/>
      <c r="O761" s="200">
        <f t="shared" si="33"/>
        <v>0</v>
      </c>
      <c r="P761" s="200">
        <f t="shared" si="34"/>
        <v>0</v>
      </c>
      <c r="Q761" s="285"/>
    </row>
    <row r="762" spans="1:17" ht="12.75">
      <c r="A762" s="288">
        <v>355</v>
      </c>
      <c r="B762" s="282">
        <v>200</v>
      </c>
      <c r="C762" s="283">
        <v>400</v>
      </c>
      <c r="D762" s="283"/>
      <c r="E762" s="283"/>
      <c r="F762" s="283"/>
      <c r="G762" s="309" t="s">
        <v>1307</v>
      </c>
      <c r="H762" s="200">
        <v>0</v>
      </c>
      <c r="I762" s="200">
        <v>0</v>
      </c>
      <c r="J762" s="200">
        <v>0</v>
      </c>
      <c r="K762" s="200">
        <f t="shared" si="35"/>
        <v>0</v>
      </c>
      <c r="L762" s="334"/>
      <c r="M762" s="334"/>
      <c r="N762" s="334"/>
      <c r="O762" s="200">
        <f t="shared" si="33"/>
        <v>0</v>
      </c>
      <c r="P762" s="200">
        <f t="shared" si="34"/>
        <v>0</v>
      </c>
      <c r="Q762" s="285"/>
    </row>
    <row r="763" spans="1:17" ht="12.75">
      <c r="A763" s="288">
        <v>355</v>
      </c>
      <c r="B763" s="282">
        <v>200</v>
      </c>
      <c r="C763" s="283">
        <v>401</v>
      </c>
      <c r="D763" s="283"/>
      <c r="E763" s="283"/>
      <c r="F763" s="283"/>
      <c r="G763" s="309" t="s">
        <v>1308</v>
      </c>
      <c r="H763" s="200">
        <v>0</v>
      </c>
      <c r="I763" s="200">
        <v>0</v>
      </c>
      <c r="J763" s="200">
        <v>0</v>
      </c>
      <c r="K763" s="200">
        <f t="shared" si="35"/>
        <v>0</v>
      </c>
      <c r="L763" s="334"/>
      <c r="M763" s="334"/>
      <c r="N763" s="334"/>
      <c r="O763" s="200">
        <f t="shared" si="33"/>
        <v>0</v>
      </c>
      <c r="P763" s="200">
        <f t="shared" si="34"/>
        <v>0</v>
      </c>
      <c r="Q763" s="285"/>
    </row>
    <row r="764" spans="1:17" ht="12.75">
      <c r="A764" s="288">
        <v>355</v>
      </c>
      <c r="B764" s="282">
        <v>200</v>
      </c>
      <c r="C764" s="283">
        <v>402</v>
      </c>
      <c r="D764" s="283"/>
      <c r="E764" s="283"/>
      <c r="F764" s="283"/>
      <c r="G764" s="309" t="s">
        <v>1309</v>
      </c>
      <c r="H764" s="200">
        <v>0</v>
      </c>
      <c r="I764" s="200">
        <v>0</v>
      </c>
      <c r="J764" s="200">
        <v>0</v>
      </c>
      <c r="K764" s="200">
        <f t="shared" si="35"/>
        <v>0</v>
      </c>
      <c r="L764" s="334"/>
      <c r="M764" s="334"/>
      <c r="N764" s="334"/>
      <c r="O764" s="200">
        <f t="shared" si="33"/>
        <v>0</v>
      </c>
      <c r="P764" s="200">
        <f t="shared" si="34"/>
        <v>0</v>
      </c>
      <c r="Q764" s="285"/>
    </row>
    <row r="765" spans="1:17" ht="12.75">
      <c r="A765" s="288">
        <v>355</v>
      </c>
      <c r="B765" s="282">
        <v>200</v>
      </c>
      <c r="C765" s="283">
        <v>403</v>
      </c>
      <c r="D765" s="283"/>
      <c r="E765" s="283"/>
      <c r="F765" s="283"/>
      <c r="G765" s="309" t="s">
        <v>1310</v>
      </c>
      <c r="H765" s="200">
        <v>0</v>
      </c>
      <c r="I765" s="200">
        <v>0</v>
      </c>
      <c r="J765" s="200">
        <v>0</v>
      </c>
      <c r="K765" s="200">
        <f t="shared" si="35"/>
        <v>0</v>
      </c>
      <c r="L765" s="334"/>
      <c r="M765" s="334"/>
      <c r="N765" s="334"/>
      <c r="O765" s="200">
        <f t="shared" si="33"/>
        <v>0</v>
      </c>
      <c r="P765" s="200">
        <f t="shared" si="34"/>
        <v>0</v>
      </c>
      <c r="Q765" s="285"/>
    </row>
    <row r="766" spans="1:17" ht="12.75">
      <c r="A766" s="288">
        <v>355</v>
      </c>
      <c r="B766" s="282">
        <v>200</v>
      </c>
      <c r="C766" s="283">
        <v>404</v>
      </c>
      <c r="D766" s="283"/>
      <c r="E766" s="283"/>
      <c r="F766" s="283"/>
      <c r="G766" s="309" t="s">
        <v>1311</v>
      </c>
      <c r="H766" s="200">
        <v>0</v>
      </c>
      <c r="I766" s="200">
        <v>0</v>
      </c>
      <c r="J766" s="200">
        <v>0</v>
      </c>
      <c r="K766" s="200">
        <f t="shared" si="35"/>
        <v>0</v>
      </c>
      <c r="L766" s="334"/>
      <c r="M766" s="334"/>
      <c r="N766" s="334"/>
      <c r="O766" s="200">
        <f t="shared" si="33"/>
        <v>0</v>
      </c>
      <c r="P766" s="200">
        <f t="shared" si="34"/>
        <v>0</v>
      </c>
      <c r="Q766" s="285"/>
    </row>
    <row r="767" spans="1:17" ht="12.75">
      <c r="A767" s="288">
        <v>355</v>
      </c>
      <c r="B767" s="282">
        <v>200</v>
      </c>
      <c r="C767" s="283">
        <v>405</v>
      </c>
      <c r="D767" s="283"/>
      <c r="E767" s="283"/>
      <c r="F767" s="283"/>
      <c r="G767" s="309" t="s">
        <v>1312</v>
      </c>
      <c r="H767" s="200">
        <v>0</v>
      </c>
      <c r="I767" s="200">
        <v>0</v>
      </c>
      <c r="J767" s="200">
        <v>0</v>
      </c>
      <c r="K767" s="200">
        <f t="shared" si="35"/>
        <v>0</v>
      </c>
      <c r="L767" s="334"/>
      <c r="M767" s="334"/>
      <c r="N767" s="334"/>
      <c r="O767" s="200">
        <f t="shared" si="33"/>
        <v>0</v>
      </c>
      <c r="P767" s="200">
        <f t="shared" si="34"/>
        <v>0</v>
      </c>
      <c r="Q767" s="285"/>
    </row>
    <row r="768" spans="1:17" ht="12.75">
      <c r="A768" s="288">
        <v>355</v>
      </c>
      <c r="B768" s="282">
        <v>200</v>
      </c>
      <c r="C768" s="283">
        <v>406</v>
      </c>
      <c r="D768" s="283"/>
      <c r="E768" s="283"/>
      <c r="F768" s="283"/>
      <c r="G768" s="309" t="s">
        <v>1313</v>
      </c>
      <c r="H768" s="200">
        <v>0</v>
      </c>
      <c r="I768" s="200">
        <v>0</v>
      </c>
      <c r="J768" s="200">
        <v>0</v>
      </c>
      <c r="K768" s="200">
        <f t="shared" si="35"/>
        <v>0</v>
      </c>
      <c r="L768" s="334"/>
      <c r="M768" s="334"/>
      <c r="N768" s="334"/>
      <c r="O768" s="200">
        <f t="shared" si="33"/>
        <v>0</v>
      </c>
      <c r="P768" s="200">
        <f t="shared" si="34"/>
        <v>0</v>
      </c>
      <c r="Q768" s="285"/>
    </row>
    <row r="769" spans="1:17" ht="12.75">
      <c r="A769" s="288">
        <v>355</v>
      </c>
      <c r="B769" s="282">
        <v>200</v>
      </c>
      <c r="C769" s="283">
        <v>407</v>
      </c>
      <c r="D769" s="283"/>
      <c r="E769" s="283"/>
      <c r="F769" s="283"/>
      <c r="G769" s="309" t="s">
        <v>1314</v>
      </c>
      <c r="H769" s="200">
        <v>0</v>
      </c>
      <c r="I769" s="200">
        <v>0</v>
      </c>
      <c r="J769" s="200">
        <v>0</v>
      </c>
      <c r="K769" s="200">
        <f t="shared" si="35"/>
        <v>0</v>
      </c>
      <c r="L769" s="334"/>
      <c r="M769" s="334"/>
      <c r="N769" s="334"/>
      <c r="O769" s="200">
        <f t="shared" si="33"/>
        <v>0</v>
      </c>
      <c r="P769" s="200">
        <f t="shared" si="34"/>
        <v>0</v>
      </c>
      <c r="Q769" s="285"/>
    </row>
    <row r="770" spans="1:17" ht="12.75">
      <c r="A770" s="288">
        <v>355</v>
      </c>
      <c r="B770" s="282">
        <v>200</v>
      </c>
      <c r="C770" s="283">
        <v>408</v>
      </c>
      <c r="D770" s="283"/>
      <c r="E770" s="283"/>
      <c r="F770" s="283"/>
      <c r="G770" s="309" t="s">
        <v>1315</v>
      </c>
      <c r="H770" s="200">
        <v>0</v>
      </c>
      <c r="I770" s="200">
        <v>0</v>
      </c>
      <c r="J770" s="200">
        <v>0</v>
      </c>
      <c r="K770" s="200">
        <f t="shared" si="35"/>
        <v>0</v>
      </c>
      <c r="L770" s="334"/>
      <c r="M770" s="334"/>
      <c r="N770" s="334"/>
      <c r="O770" s="200">
        <f t="shared" si="33"/>
        <v>0</v>
      </c>
      <c r="P770" s="200">
        <f t="shared" si="34"/>
        <v>0</v>
      </c>
      <c r="Q770" s="285"/>
    </row>
    <row r="771" spans="1:17" ht="12.75">
      <c r="A771" s="288">
        <v>355</v>
      </c>
      <c r="B771" s="282">
        <v>200</v>
      </c>
      <c r="C771" s="283">
        <v>409</v>
      </c>
      <c r="D771" s="283"/>
      <c r="E771" s="283"/>
      <c r="F771" s="283"/>
      <c r="G771" s="309" t="s">
        <v>1316</v>
      </c>
      <c r="H771" s="200">
        <v>0</v>
      </c>
      <c r="I771" s="200">
        <v>0</v>
      </c>
      <c r="J771" s="200">
        <v>0</v>
      </c>
      <c r="K771" s="200">
        <f t="shared" si="35"/>
        <v>0</v>
      </c>
      <c r="L771" s="334"/>
      <c r="M771" s="334"/>
      <c r="N771" s="334"/>
      <c r="O771" s="200">
        <f t="shared" si="33"/>
        <v>0</v>
      </c>
      <c r="P771" s="200">
        <f t="shared" si="34"/>
        <v>0</v>
      </c>
      <c r="Q771" s="285"/>
    </row>
    <row r="772" spans="1:17" ht="12.75">
      <c r="A772" s="288">
        <v>355</v>
      </c>
      <c r="B772" s="282">
        <v>200</v>
      </c>
      <c r="C772" s="283">
        <v>410</v>
      </c>
      <c r="D772" s="283"/>
      <c r="E772" s="283"/>
      <c r="F772" s="283"/>
      <c r="G772" s="309" t="s">
        <v>1317</v>
      </c>
      <c r="H772" s="200">
        <v>0</v>
      </c>
      <c r="I772" s="200">
        <v>0</v>
      </c>
      <c r="J772" s="200">
        <v>0</v>
      </c>
      <c r="K772" s="200">
        <f t="shared" si="35"/>
        <v>0</v>
      </c>
      <c r="L772" s="334"/>
      <c r="M772" s="334"/>
      <c r="N772" s="334"/>
      <c r="O772" s="200">
        <f t="shared" si="33"/>
        <v>0</v>
      </c>
      <c r="P772" s="200">
        <f t="shared" si="34"/>
        <v>0</v>
      </c>
      <c r="Q772" s="285"/>
    </row>
    <row r="773" spans="1:17" ht="12.75">
      <c r="A773" s="288">
        <v>355</v>
      </c>
      <c r="B773" s="282">
        <v>200</v>
      </c>
      <c r="C773" s="283">
        <v>411</v>
      </c>
      <c r="D773" s="283"/>
      <c r="E773" s="283"/>
      <c r="F773" s="283"/>
      <c r="G773" s="309" t="s">
        <v>1318</v>
      </c>
      <c r="H773" s="200">
        <v>0</v>
      </c>
      <c r="I773" s="200">
        <v>0</v>
      </c>
      <c r="J773" s="200">
        <v>0</v>
      </c>
      <c r="K773" s="200">
        <f t="shared" si="35"/>
        <v>0</v>
      </c>
      <c r="L773" s="334"/>
      <c r="M773" s="334"/>
      <c r="N773" s="334"/>
      <c r="O773" s="200">
        <f t="shared" si="33"/>
        <v>0</v>
      </c>
      <c r="P773" s="200">
        <f t="shared" si="34"/>
        <v>0</v>
      </c>
      <c r="Q773" s="285"/>
    </row>
    <row r="774" spans="1:17" ht="12.75">
      <c r="A774" s="288">
        <v>355</v>
      </c>
      <c r="B774" s="282">
        <v>200</v>
      </c>
      <c r="C774" s="283">
        <v>412</v>
      </c>
      <c r="D774" s="283"/>
      <c r="E774" s="283"/>
      <c r="F774" s="283"/>
      <c r="G774" s="309" t="s">
        <v>1319</v>
      </c>
      <c r="H774" s="200">
        <v>0</v>
      </c>
      <c r="I774" s="200">
        <v>0</v>
      </c>
      <c r="J774" s="200">
        <v>0</v>
      </c>
      <c r="K774" s="200">
        <f t="shared" si="35"/>
        <v>0</v>
      </c>
      <c r="L774" s="334"/>
      <c r="M774" s="334"/>
      <c r="N774" s="334"/>
      <c r="O774" s="200">
        <f t="shared" ref="O774:O837" si="36">+J774-H774</f>
        <v>0</v>
      </c>
      <c r="P774" s="200">
        <f t="shared" ref="P774:P837" si="37">+K774-I774</f>
        <v>0</v>
      </c>
      <c r="Q774" s="285"/>
    </row>
    <row r="775" spans="1:17" ht="12.75">
      <c r="A775" s="288">
        <v>355</v>
      </c>
      <c r="B775" s="282">
        <v>200</v>
      </c>
      <c r="C775" s="283">
        <v>413</v>
      </c>
      <c r="D775" s="283"/>
      <c r="E775" s="283"/>
      <c r="F775" s="283"/>
      <c r="G775" s="309" t="s">
        <v>1320</v>
      </c>
      <c r="H775" s="200">
        <v>0</v>
      </c>
      <c r="I775" s="200">
        <v>0</v>
      </c>
      <c r="J775" s="200">
        <v>0</v>
      </c>
      <c r="K775" s="200">
        <f t="shared" ref="K775:K838" si="38">SUM(L775:N775)</f>
        <v>0</v>
      </c>
      <c r="L775" s="334"/>
      <c r="M775" s="334"/>
      <c r="N775" s="334"/>
      <c r="O775" s="200">
        <f t="shared" si="36"/>
        <v>0</v>
      </c>
      <c r="P775" s="200">
        <f t="shared" si="37"/>
        <v>0</v>
      </c>
      <c r="Q775" s="285"/>
    </row>
    <row r="776" spans="1:17" ht="12.75">
      <c r="A776" s="288">
        <v>355</v>
      </c>
      <c r="B776" s="282">
        <v>200</v>
      </c>
      <c r="C776" s="283">
        <v>414</v>
      </c>
      <c r="D776" s="283"/>
      <c r="E776" s="283"/>
      <c r="F776" s="283"/>
      <c r="G776" s="309" t="s">
        <v>1321</v>
      </c>
      <c r="H776" s="200">
        <v>0</v>
      </c>
      <c r="I776" s="200">
        <v>0</v>
      </c>
      <c r="J776" s="200">
        <v>0</v>
      </c>
      <c r="K776" s="200">
        <f t="shared" si="38"/>
        <v>0</v>
      </c>
      <c r="L776" s="334"/>
      <c r="M776" s="334"/>
      <c r="N776" s="334"/>
      <c r="O776" s="200">
        <f t="shared" si="36"/>
        <v>0</v>
      </c>
      <c r="P776" s="200">
        <f t="shared" si="37"/>
        <v>0</v>
      </c>
      <c r="Q776" s="285"/>
    </row>
    <row r="777" spans="1:17" ht="12.75">
      <c r="A777" s="288">
        <v>355</v>
      </c>
      <c r="B777" s="282">
        <v>200</v>
      </c>
      <c r="C777" s="283">
        <v>415</v>
      </c>
      <c r="D777" s="283"/>
      <c r="E777" s="283"/>
      <c r="F777" s="283"/>
      <c r="G777" s="309" t="s">
        <v>1322</v>
      </c>
      <c r="H777" s="200">
        <v>0</v>
      </c>
      <c r="I777" s="200">
        <v>0</v>
      </c>
      <c r="J777" s="200">
        <v>0</v>
      </c>
      <c r="K777" s="200">
        <f t="shared" si="38"/>
        <v>0</v>
      </c>
      <c r="L777" s="334"/>
      <c r="M777" s="334"/>
      <c r="N777" s="334"/>
      <c r="O777" s="200">
        <f t="shared" si="36"/>
        <v>0</v>
      </c>
      <c r="P777" s="200">
        <f t="shared" si="37"/>
        <v>0</v>
      </c>
      <c r="Q777" s="285"/>
    </row>
    <row r="778" spans="1:17" ht="12.75">
      <c r="A778" s="288">
        <v>355</v>
      </c>
      <c r="B778" s="282">
        <v>200</v>
      </c>
      <c r="C778" s="283">
        <v>416</v>
      </c>
      <c r="D778" s="283"/>
      <c r="E778" s="283"/>
      <c r="F778" s="283"/>
      <c r="G778" s="309" t="s">
        <v>1323</v>
      </c>
      <c r="H778" s="200">
        <v>0</v>
      </c>
      <c r="I778" s="200">
        <v>0</v>
      </c>
      <c r="J778" s="200">
        <v>0</v>
      </c>
      <c r="K778" s="200">
        <f t="shared" si="38"/>
        <v>0</v>
      </c>
      <c r="L778" s="334"/>
      <c r="M778" s="334"/>
      <c r="N778" s="334"/>
      <c r="O778" s="200">
        <f t="shared" si="36"/>
        <v>0</v>
      </c>
      <c r="P778" s="200">
        <f t="shared" si="37"/>
        <v>0</v>
      </c>
      <c r="Q778" s="285"/>
    </row>
    <row r="779" spans="1:17" ht="12.75">
      <c r="A779" s="288">
        <v>355</v>
      </c>
      <c r="B779" s="282">
        <v>200</v>
      </c>
      <c r="C779" s="283">
        <v>500</v>
      </c>
      <c r="D779" s="283"/>
      <c r="E779" s="283"/>
      <c r="F779" s="283"/>
      <c r="G779" s="309" t="s">
        <v>1324</v>
      </c>
      <c r="H779" s="200">
        <v>0</v>
      </c>
      <c r="I779" s="200">
        <v>0</v>
      </c>
      <c r="J779" s="200">
        <v>0</v>
      </c>
      <c r="K779" s="200">
        <f t="shared" si="38"/>
        <v>0</v>
      </c>
      <c r="L779" s="334"/>
      <c r="M779" s="334"/>
      <c r="N779" s="334"/>
      <c r="O779" s="200">
        <f t="shared" si="36"/>
        <v>0</v>
      </c>
      <c r="P779" s="200">
        <f t="shared" si="37"/>
        <v>0</v>
      </c>
      <c r="Q779" s="285"/>
    </row>
    <row r="780" spans="1:17" ht="12.75">
      <c r="A780" s="288">
        <v>355</v>
      </c>
      <c r="B780" s="282">
        <v>200</v>
      </c>
      <c r="C780" s="283">
        <v>600</v>
      </c>
      <c r="D780" s="283"/>
      <c r="E780" s="283"/>
      <c r="F780" s="283"/>
      <c r="G780" s="309" t="s">
        <v>1325</v>
      </c>
      <c r="H780" s="200">
        <v>0</v>
      </c>
      <c r="I780" s="200">
        <v>0</v>
      </c>
      <c r="J780" s="200">
        <v>0</v>
      </c>
      <c r="K780" s="200">
        <f t="shared" si="38"/>
        <v>0</v>
      </c>
      <c r="L780" s="334"/>
      <c r="M780" s="334"/>
      <c r="N780" s="334"/>
      <c r="O780" s="200">
        <f t="shared" si="36"/>
        <v>0</v>
      </c>
      <c r="P780" s="200">
        <f t="shared" si="37"/>
        <v>0</v>
      </c>
      <c r="Q780" s="285"/>
    </row>
    <row r="781" spans="1:17" ht="12.75">
      <c r="A781" s="288">
        <v>355</v>
      </c>
      <c r="B781" s="282">
        <v>200</v>
      </c>
      <c r="C781" s="283">
        <v>601</v>
      </c>
      <c r="D781" s="283"/>
      <c r="E781" s="283"/>
      <c r="F781" s="283"/>
      <c r="G781" s="311" t="s">
        <v>1326</v>
      </c>
      <c r="H781" s="200">
        <v>0</v>
      </c>
      <c r="I781" s="200">
        <v>0</v>
      </c>
      <c r="J781" s="200">
        <v>0</v>
      </c>
      <c r="K781" s="200">
        <f t="shared" si="38"/>
        <v>0</v>
      </c>
      <c r="L781" s="334"/>
      <c r="M781" s="334"/>
      <c r="N781" s="334"/>
      <c r="O781" s="200">
        <f t="shared" si="36"/>
        <v>0</v>
      </c>
      <c r="P781" s="200">
        <f t="shared" si="37"/>
        <v>0</v>
      </c>
      <c r="Q781" s="285"/>
    </row>
    <row r="782" spans="1:17" ht="12.75">
      <c r="A782" s="288">
        <v>355</v>
      </c>
      <c r="B782" s="282">
        <v>200</v>
      </c>
      <c r="C782" s="283">
        <v>602</v>
      </c>
      <c r="D782" s="283"/>
      <c r="E782" s="283"/>
      <c r="F782" s="283"/>
      <c r="G782" s="309" t="s">
        <v>1327</v>
      </c>
      <c r="H782" s="200">
        <v>0</v>
      </c>
      <c r="I782" s="200">
        <v>0</v>
      </c>
      <c r="J782" s="200">
        <v>0</v>
      </c>
      <c r="K782" s="200">
        <f t="shared" si="38"/>
        <v>0</v>
      </c>
      <c r="L782" s="334"/>
      <c r="M782" s="334"/>
      <c r="N782" s="334"/>
      <c r="O782" s="200">
        <f t="shared" si="36"/>
        <v>0</v>
      </c>
      <c r="P782" s="200">
        <f t="shared" si="37"/>
        <v>0</v>
      </c>
      <c r="Q782" s="285"/>
    </row>
    <row r="783" spans="1:17" ht="12.75">
      <c r="A783" s="288">
        <v>355</v>
      </c>
      <c r="B783" s="282">
        <v>200</v>
      </c>
      <c r="C783" s="283">
        <v>603</v>
      </c>
      <c r="D783" s="283"/>
      <c r="E783" s="283"/>
      <c r="F783" s="283"/>
      <c r="G783" s="309" t="s">
        <v>1328</v>
      </c>
      <c r="H783" s="200">
        <v>0</v>
      </c>
      <c r="I783" s="200">
        <v>0</v>
      </c>
      <c r="J783" s="200">
        <v>0</v>
      </c>
      <c r="K783" s="200">
        <f t="shared" si="38"/>
        <v>0</v>
      </c>
      <c r="L783" s="334"/>
      <c r="M783" s="334"/>
      <c r="N783" s="334"/>
      <c r="O783" s="200">
        <f t="shared" si="36"/>
        <v>0</v>
      </c>
      <c r="P783" s="200">
        <f t="shared" si="37"/>
        <v>0</v>
      </c>
      <c r="Q783" s="285"/>
    </row>
    <row r="784" spans="1:17" ht="12.75">
      <c r="A784" s="288">
        <v>355</v>
      </c>
      <c r="B784" s="282">
        <v>200</v>
      </c>
      <c r="C784" s="283">
        <v>700</v>
      </c>
      <c r="D784" s="283"/>
      <c r="E784" s="283"/>
      <c r="F784" s="283"/>
      <c r="G784" s="309" t="s">
        <v>1329</v>
      </c>
      <c r="H784" s="200">
        <v>0</v>
      </c>
      <c r="I784" s="200">
        <v>0</v>
      </c>
      <c r="J784" s="200">
        <v>0</v>
      </c>
      <c r="K784" s="200">
        <f t="shared" si="38"/>
        <v>0</v>
      </c>
      <c r="L784" s="334"/>
      <c r="M784" s="334"/>
      <c r="N784" s="334"/>
      <c r="O784" s="200">
        <f t="shared" si="36"/>
        <v>0</v>
      </c>
      <c r="P784" s="200">
        <f t="shared" si="37"/>
        <v>0</v>
      </c>
      <c r="Q784" s="285"/>
    </row>
    <row r="785" spans="1:17" ht="12.75">
      <c r="A785" s="288">
        <v>355</v>
      </c>
      <c r="B785" s="282">
        <v>200</v>
      </c>
      <c r="C785" s="283">
        <v>701</v>
      </c>
      <c r="D785" s="283"/>
      <c r="E785" s="283"/>
      <c r="F785" s="283"/>
      <c r="G785" s="309" t="s">
        <v>1330</v>
      </c>
      <c r="H785" s="200">
        <v>0</v>
      </c>
      <c r="I785" s="200">
        <v>0</v>
      </c>
      <c r="J785" s="200">
        <v>0</v>
      </c>
      <c r="K785" s="200">
        <f t="shared" si="38"/>
        <v>0</v>
      </c>
      <c r="L785" s="334"/>
      <c r="M785" s="334"/>
      <c r="N785" s="334"/>
      <c r="O785" s="200">
        <f t="shared" si="36"/>
        <v>0</v>
      </c>
      <c r="P785" s="200">
        <f t="shared" si="37"/>
        <v>0</v>
      </c>
      <c r="Q785" s="285"/>
    </row>
    <row r="786" spans="1:17" ht="12.75">
      <c r="A786" s="288">
        <v>355</v>
      </c>
      <c r="B786" s="282">
        <v>200</v>
      </c>
      <c r="C786" s="283">
        <v>702</v>
      </c>
      <c r="D786" s="283"/>
      <c r="E786" s="283"/>
      <c r="F786" s="283"/>
      <c r="G786" s="311" t="s">
        <v>1331</v>
      </c>
      <c r="H786" s="200">
        <v>0</v>
      </c>
      <c r="I786" s="200">
        <v>0</v>
      </c>
      <c r="J786" s="200">
        <v>0</v>
      </c>
      <c r="K786" s="200">
        <f t="shared" si="38"/>
        <v>0</v>
      </c>
      <c r="L786" s="334"/>
      <c r="M786" s="334"/>
      <c r="N786" s="334"/>
      <c r="O786" s="200">
        <f t="shared" si="36"/>
        <v>0</v>
      </c>
      <c r="P786" s="200">
        <f t="shared" si="37"/>
        <v>0</v>
      </c>
      <c r="Q786" s="285"/>
    </row>
    <row r="787" spans="1:17" ht="12.75">
      <c r="A787" s="288">
        <v>355</v>
      </c>
      <c r="B787" s="282">
        <v>200</v>
      </c>
      <c r="C787" s="283">
        <v>900</v>
      </c>
      <c r="D787" s="283"/>
      <c r="E787" s="283"/>
      <c r="F787" s="283"/>
      <c r="G787" s="309" t="s">
        <v>1332</v>
      </c>
      <c r="H787" s="200">
        <v>235805</v>
      </c>
      <c r="I787" s="200">
        <v>0</v>
      </c>
      <c r="J787" s="200">
        <v>0</v>
      </c>
      <c r="K787" s="200">
        <f t="shared" si="38"/>
        <v>0</v>
      </c>
      <c r="L787" s="334"/>
      <c r="M787" s="334"/>
      <c r="N787" s="334"/>
      <c r="O787" s="200">
        <f t="shared" si="36"/>
        <v>-235805</v>
      </c>
      <c r="P787" s="200">
        <f t="shared" si="37"/>
        <v>0</v>
      </c>
      <c r="Q787" s="285"/>
    </row>
    <row r="788" spans="1:17" ht="12.75">
      <c r="A788" s="288">
        <v>355</v>
      </c>
      <c r="B788" s="282">
        <v>200</v>
      </c>
      <c r="C788" s="283">
        <v>901</v>
      </c>
      <c r="D788" s="283"/>
      <c r="E788" s="283"/>
      <c r="F788" s="283"/>
      <c r="G788" s="309" t="s">
        <v>1333</v>
      </c>
      <c r="H788" s="200">
        <v>0</v>
      </c>
      <c r="I788" s="200">
        <v>0</v>
      </c>
      <c r="J788" s="200">
        <v>0</v>
      </c>
      <c r="K788" s="200">
        <f t="shared" si="38"/>
        <v>0</v>
      </c>
      <c r="L788" s="334"/>
      <c r="M788" s="334"/>
      <c r="N788" s="334"/>
      <c r="O788" s="200">
        <f t="shared" si="36"/>
        <v>0</v>
      </c>
      <c r="P788" s="200">
        <f t="shared" si="37"/>
        <v>0</v>
      </c>
      <c r="Q788" s="285"/>
    </row>
    <row r="789" spans="1:17" ht="12.75">
      <c r="A789" s="288">
        <v>355</v>
      </c>
      <c r="B789" s="282">
        <v>200</v>
      </c>
      <c r="C789" s="283">
        <v>902</v>
      </c>
      <c r="D789" s="283"/>
      <c r="E789" s="283"/>
      <c r="F789" s="283"/>
      <c r="G789" s="309" t="s">
        <v>1334</v>
      </c>
      <c r="H789" s="200">
        <v>0</v>
      </c>
      <c r="I789" s="200">
        <v>0</v>
      </c>
      <c r="J789" s="200">
        <v>0</v>
      </c>
      <c r="K789" s="200">
        <f t="shared" si="38"/>
        <v>0</v>
      </c>
      <c r="L789" s="334"/>
      <c r="M789" s="334"/>
      <c r="N789" s="334"/>
      <c r="O789" s="200">
        <f t="shared" si="36"/>
        <v>0</v>
      </c>
      <c r="P789" s="200">
        <f t="shared" si="37"/>
        <v>0</v>
      </c>
      <c r="Q789" s="285"/>
    </row>
    <row r="790" spans="1:17" ht="12.75">
      <c r="A790" s="288">
        <v>355</v>
      </c>
      <c r="B790" s="282">
        <v>200</v>
      </c>
      <c r="C790" s="283">
        <v>903</v>
      </c>
      <c r="D790" s="283"/>
      <c r="E790" s="283"/>
      <c r="F790" s="283"/>
      <c r="G790" s="309" t="s">
        <v>1335</v>
      </c>
      <c r="H790" s="200">
        <v>0</v>
      </c>
      <c r="I790" s="200">
        <v>0</v>
      </c>
      <c r="J790" s="200">
        <v>0</v>
      </c>
      <c r="K790" s="200">
        <f t="shared" si="38"/>
        <v>0</v>
      </c>
      <c r="L790" s="334"/>
      <c r="M790" s="334"/>
      <c r="N790" s="334"/>
      <c r="O790" s="200">
        <f t="shared" si="36"/>
        <v>0</v>
      </c>
      <c r="P790" s="200">
        <f t="shared" si="37"/>
        <v>0</v>
      </c>
      <c r="Q790" s="285"/>
    </row>
    <row r="791" spans="1:17" ht="12.75">
      <c r="A791" s="288">
        <v>355</v>
      </c>
      <c r="B791" s="282">
        <v>200</v>
      </c>
      <c r="C791" s="283">
        <v>990</v>
      </c>
      <c r="D791" s="283"/>
      <c r="E791" s="283"/>
      <c r="F791" s="283"/>
      <c r="G791" s="309" t="s">
        <v>1336</v>
      </c>
      <c r="H791" s="200">
        <v>0</v>
      </c>
      <c r="I791" s="200">
        <v>0</v>
      </c>
      <c r="J791" s="200">
        <v>0</v>
      </c>
      <c r="K791" s="200">
        <f t="shared" si="38"/>
        <v>0</v>
      </c>
      <c r="L791" s="334"/>
      <c r="M791" s="334"/>
      <c r="N791" s="334"/>
      <c r="O791" s="200">
        <f t="shared" si="36"/>
        <v>0</v>
      </c>
      <c r="P791" s="200">
        <f t="shared" si="37"/>
        <v>0</v>
      </c>
      <c r="Q791" s="285"/>
    </row>
    <row r="792" spans="1:17" ht="22.5">
      <c r="A792" s="274">
        <v>360</v>
      </c>
      <c r="B792" s="275">
        <v>0</v>
      </c>
      <c r="C792" s="275">
        <v>0</v>
      </c>
      <c r="D792" s="275">
        <v>0</v>
      </c>
      <c r="E792" s="275">
        <v>0</v>
      </c>
      <c r="F792" s="275">
        <v>0</v>
      </c>
      <c r="G792" s="276" t="s">
        <v>74</v>
      </c>
      <c r="H792" s="198">
        <v>0</v>
      </c>
      <c r="I792" s="198">
        <v>0</v>
      </c>
      <c r="J792" s="198">
        <v>0</v>
      </c>
      <c r="K792" s="198">
        <f t="shared" si="38"/>
        <v>0</v>
      </c>
      <c r="L792" s="328"/>
      <c r="M792" s="328"/>
      <c r="N792" s="328"/>
      <c r="O792" s="198">
        <f t="shared" si="36"/>
        <v>0</v>
      </c>
      <c r="P792" s="198">
        <f t="shared" si="37"/>
        <v>0</v>
      </c>
      <c r="Q792" s="297" t="s">
        <v>1337</v>
      </c>
    </row>
    <row r="793" spans="1:17" ht="22.5">
      <c r="A793" s="288">
        <v>360</v>
      </c>
      <c r="B793" s="283">
        <v>100</v>
      </c>
      <c r="C793" s="283"/>
      <c r="D793" s="283"/>
      <c r="E793" s="283"/>
      <c r="F793" s="283"/>
      <c r="G793" s="289" t="s">
        <v>1338</v>
      </c>
      <c r="H793" s="198">
        <v>0</v>
      </c>
      <c r="I793" s="198">
        <v>0</v>
      </c>
      <c r="J793" s="198">
        <v>0</v>
      </c>
      <c r="K793" s="198">
        <f t="shared" si="38"/>
        <v>0</v>
      </c>
      <c r="L793" s="328"/>
      <c r="M793" s="328"/>
      <c r="N793" s="328"/>
      <c r="O793" s="198">
        <f t="shared" si="36"/>
        <v>0</v>
      </c>
      <c r="P793" s="198">
        <f t="shared" si="37"/>
        <v>0</v>
      </c>
      <c r="Q793" s="285" t="s">
        <v>1339</v>
      </c>
    </row>
    <row r="794" spans="1:17" ht="22.5">
      <c r="A794" s="288">
        <v>360</v>
      </c>
      <c r="B794" s="283">
        <v>100</v>
      </c>
      <c r="C794" s="283">
        <v>10</v>
      </c>
      <c r="D794" s="283"/>
      <c r="E794" s="283"/>
      <c r="F794" s="283"/>
      <c r="G794" s="289" t="s">
        <v>542</v>
      </c>
      <c r="H794" s="199">
        <v>0</v>
      </c>
      <c r="I794" s="199">
        <v>0</v>
      </c>
      <c r="J794" s="199">
        <v>0</v>
      </c>
      <c r="K794" s="199">
        <f t="shared" si="38"/>
        <v>0</v>
      </c>
      <c r="L794" s="331"/>
      <c r="M794" s="331"/>
      <c r="N794" s="331"/>
      <c r="O794" s="199">
        <f t="shared" si="36"/>
        <v>0</v>
      </c>
      <c r="P794" s="199">
        <f t="shared" si="37"/>
        <v>0</v>
      </c>
      <c r="Q794" s="285" t="s">
        <v>1340</v>
      </c>
    </row>
    <row r="795" spans="1:17" ht="22.5">
      <c r="A795" s="288">
        <v>360</v>
      </c>
      <c r="B795" s="283">
        <v>100</v>
      </c>
      <c r="C795" s="283">
        <v>20</v>
      </c>
      <c r="D795" s="283"/>
      <c r="E795" s="283"/>
      <c r="F795" s="283"/>
      <c r="G795" s="284" t="s">
        <v>559</v>
      </c>
      <c r="H795" s="199">
        <v>0</v>
      </c>
      <c r="I795" s="199">
        <v>0</v>
      </c>
      <c r="J795" s="199">
        <v>0</v>
      </c>
      <c r="K795" s="199">
        <f t="shared" si="38"/>
        <v>0</v>
      </c>
      <c r="L795" s="331"/>
      <c r="M795" s="331"/>
      <c r="N795" s="331"/>
      <c r="O795" s="199">
        <f t="shared" si="36"/>
        <v>0</v>
      </c>
      <c r="P795" s="199">
        <f t="shared" si="37"/>
        <v>0</v>
      </c>
      <c r="Q795" s="285" t="s">
        <v>1341</v>
      </c>
    </row>
    <row r="796" spans="1:17" ht="12.75">
      <c r="A796" s="288">
        <v>360</v>
      </c>
      <c r="B796" s="283">
        <v>100</v>
      </c>
      <c r="C796" s="283">
        <v>30</v>
      </c>
      <c r="D796" s="283"/>
      <c r="E796" s="283"/>
      <c r="F796" s="283"/>
      <c r="G796" s="289" t="s">
        <v>567</v>
      </c>
      <c r="H796" s="199">
        <v>0</v>
      </c>
      <c r="I796" s="199">
        <v>0</v>
      </c>
      <c r="J796" s="199">
        <v>0</v>
      </c>
      <c r="K796" s="199">
        <f t="shared" si="38"/>
        <v>0</v>
      </c>
      <c r="L796" s="331"/>
      <c r="M796" s="331"/>
      <c r="N796" s="331"/>
      <c r="O796" s="199">
        <f t="shared" si="36"/>
        <v>0</v>
      </c>
      <c r="P796" s="199">
        <f t="shared" si="37"/>
        <v>0</v>
      </c>
      <c r="Q796" s="285" t="s">
        <v>1342</v>
      </c>
    </row>
    <row r="797" spans="1:17" ht="12.75">
      <c r="A797" s="288">
        <v>360</v>
      </c>
      <c r="B797" s="283">
        <v>100</v>
      </c>
      <c r="C797" s="283">
        <v>40</v>
      </c>
      <c r="D797" s="283"/>
      <c r="E797" s="283"/>
      <c r="F797" s="283"/>
      <c r="G797" s="284" t="s">
        <v>575</v>
      </c>
      <c r="H797" s="199">
        <v>0</v>
      </c>
      <c r="I797" s="199">
        <v>0</v>
      </c>
      <c r="J797" s="199">
        <v>0</v>
      </c>
      <c r="K797" s="199">
        <f t="shared" si="38"/>
        <v>0</v>
      </c>
      <c r="L797" s="331"/>
      <c r="M797" s="331"/>
      <c r="N797" s="331"/>
      <c r="O797" s="199">
        <f t="shared" si="36"/>
        <v>0</v>
      </c>
      <c r="P797" s="199">
        <f t="shared" si="37"/>
        <v>0</v>
      </c>
      <c r="Q797" s="285" t="s">
        <v>1343</v>
      </c>
    </row>
    <row r="798" spans="1:17" ht="22.5">
      <c r="A798" s="288">
        <v>360</v>
      </c>
      <c r="B798" s="283">
        <v>100</v>
      </c>
      <c r="C798" s="283">
        <v>50</v>
      </c>
      <c r="D798" s="283"/>
      <c r="E798" s="283"/>
      <c r="F798" s="283"/>
      <c r="G798" s="289" t="s">
        <v>577</v>
      </c>
      <c r="H798" s="199">
        <v>0</v>
      </c>
      <c r="I798" s="199">
        <v>0</v>
      </c>
      <c r="J798" s="199">
        <v>0</v>
      </c>
      <c r="K798" s="199">
        <f t="shared" si="38"/>
        <v>0</v>
      </c>
      <c r="L798" s="331"/>
      <c r="M798" s="331"/>
      <c r="N798" s="331"/>
      <c r="O798" s="199">
        <f t="shared" si="36"/>
        <v>0</v>
      </c>
      <c r="P798" s="199">
        <f t="shared" si="37"/>
        <v>0</v>
      </c>
      <c r="Q798" s="285" t="s">
        <v>1344</v>
      </c>
    </row>
    <row r="799" spans="1:17" ht="12.75">
      <c r="A799" s="288">
        <v>360</v>
      </c>
      <c r="B799" s="283">
        <v>100</v>
      </c>
      <c r="C799" s="283">
        <v>60</v>
      </c>
      <c r="D799" s="283"/>
      <c r="E799" s="283"/>
      <c r="F799" s="283"/>
      <c r="G799" s="284" t="s">
        <v>579</v>
      </c>
      <c r="H799" s="199">
        <v>0</v>
      </c>
      <c r="I799" s="199">
        <v>0</v>
      </c>
      <c r="J799" s="199">
        <v>0</v>
      </c>
      <c r="K799" s="199">
        <f t="shared" si="38"/>
        <v>0</v>
      </c>
      <c r="L799" s="331"/>
      <c r="M799" s="331"/>
      <c r="N799" s="331"/>
      <c r="O799" s="199">
        <f t="shared" si="36"/>
        <v>0</v>
      </c>
      <c r="P799" s="199">
        <f t="shared" si="37"/>
        <v>0</v>
      </c>
      <c r="Q799" s="285" t="s">
        <v>1345</v>
      </c>
    </row>
    <row r="800" spans="1:17" ht="22.5">
      <c r="A800" s="288">
        <v>360</v>
      </c>
      <c r="B800" s="283">
        <v>100</v>
      </c>
      <c r="C800" s="283">
        <v>70</v>
      </c>
      <c r="D800" s="283"/>
      <c r="E800" s="283"/>
      <c r="F800" s="283"/>
      <c r="G800" s="289" t="s">
        <v>581</v>
      </c>
      <c r="H800" s="199">
        <v>0</v>
      </c>
      <c r="I800" s="199">
        <v>0</v>
      </c>
      <c r="J800" s="199">
        <v>0</v>
      </c>
      <c r="K800" s="199">
        <f t="shared" si="38"/>
        <v>0</v>
      </c>
      <c r="L800" s="331"/>
      <c r="M800" s="331"/>
      <c r="N800" s="331"/>
      <c r="O800" s="199">
        <f t="shared" si="36"/>
        <v>0</v>
      </c>
      <c r="P800" s="199">
        <f t="shared" si="37"/>
        <v>0</v>
      </c>
      <c r="Q800" s="285" t="s">
        <v>1346</v>
      </c>
    </row>
    <row r="801" spans="1:17" ht="22.5">
      <c r="A801" s="288">
        <v>360</v>
      </c>
      <c r="B801" s="283">
        <v>100</v>
      </c>
      <c r="C801" s="283">
        <v>80</v>
      </c>
      <c r="D801" s="283"/>
      <c r="E801" s="283"/>
      <c r="F801" s="283"/>
      <c r="G801" s="284" t="s">
        <v>593</v>
      </c>
      <c r="H801" s="199">
        <v>0</v>
      </c>
      <c r="I801" s="199">
        <v>0</v>
      </c>
      <c r="J801" s="199">
        <v>0</v>
      </c>
      <c r="K801" s="199">
        <f t="shared" si="38"/>
        <v>0</v>
      </c>
      <c r="L801" s="331"/>
      <c r="M801" s="331"/>
      <c r="N801" s="331"/>
      <c r="O801" s="199">
        <f t="shared" si="36"/>
        <v>0</v>
      </c>
      <c r="P801" s="199">
        <f t="shared" si="37"/>
        <v>0</v>
      </c>
      <c r="Q801" s="285" t="s">
        <v>1347</v>
      </c>
    </row>
    <row r="802" spans="1:17" ht="22.5">
      <c r="A802" s="288">
        <v>360</v>
      </c>
      <c r="B802" s="283">
        <v>200</v>
      </c>
      <c r="C802" s="283"/>
      <c r="D802" s="283"/>
      <c r="E802" s="283"/>
      <c r="F802" s="283"/>
      <c r="G802" s="289" t="s">
        <v>1348</v>
      </c>
      <c r="H802" s="198">
        <v>0</v>
      </c>
      <c r="I802" s="198">
        <v>0</v>
      </c>
      <c r="J802" s="198">
        <v>0</v>
      </c>
      <c r="K802" s="198">
        <f t="shared" si="38"/>
        <v>0</v>
      </c>
      <c r="L802" s="328"/>
      <c r="M802" s="328"/>
      <c r="N802" s="328"/>
      <c r="O802" s="198">
        <f t="shared" si="36"/>
        <v>0</v>
      </c>
      <c r="P802" s="198">
        <f t="shared" si="37"/>
        <v>0</v>
      </c>
      <c r="Q802" s="285" t="s">
        <v>1349</v>
      </c>
    </row>
    <row r="803" spans="1:17" ht="12.75">
      <c r="A803" s="288">
        <v>360</v>
      </c>
      <c r="B803" s="283">
        <v>200</v>
      </c>
      <c r="C803" s="283">
        <v>10</v>
      </c>
      <c r="D803" s="305"/>
      <c r="E803" s="305"/>
      <c r="F803" s="305"/>
      <c r="G803" s="306" t="s">
        <v>597</v>
      </c>
      <c r="H803" s="332">
        <v>0</v>
      </c>
      <c r="I803" s="332">
        <v>0</v>
      </c>
      <c r="J803" s="332">
        <v>0</v>
      </c>
      <c r="K803" s="332">
        <f t="shared" si="38"/>
        <v>0</v>
      </c>
      <c r="L803" s="333"/>
      <c r="M803" s="333"/>
      <c r="N803" s="333"/>
      <c r="O803" s="332">
        <f t="shared" si="36"/>
        <v>0</v>
      </c>
      <c r="P803" s="332">
        <f t="shared" si="37"/>
        <v>0</v>
      </c>
      <c r="Q803" s="285" t="s">
        <v>1350</v>
      </c>
    </row>
    <row r="804" spans="1:17" ht="33.75">
      <c r="A804" s="288">
        <v>360</v>
      </c>
      <c r="B804" s="283">
        <v>200</v>
      </c>
      <c r="C804" s="283">
        <v>20</v>
      </c>
      <c r="D804" s="305"/>
      <c r="E804" s="305"/>
      <c r="F804" s="305"/>
      <c r="G804" s="306" t="s">
        <v>599</v>
      </c>
      <c r="H804" s="332">
        <v>0</v>
      </c>
      <c r="I804" s="332">
        <v>0</v>
      </c>
      <c r="J804" s="332">
        <v>0</v>
      </c>
      <c r="K804" s="332">
        <f t="shared" si="38"/>
        <v>0</v>
      </c>
      <c r="L804" s="333"/>
      <c r="M804" s="333"/>
      <c r="N804" s="333"/>
      <c r="O804" s="332">
        <f t="shared" si="36"/>
        <v>0</v>
      </c>
      <c r="P804" s="332">
        <f t="shared" si="37"/>
        <v>0</v>
      </c>
      <c r="Q804" s="285" t="s">
        <v>1351</v>
      </c>
    </row>
    <row r="805" spans="1:17" ht="22.5">
      <c r="A805" s="288">
        <v>360</v>
      </c>
      <c r="B805" s="283">
        <v>200</v>
      </c>
      <c r="C805" s="283">
        <v>30</v>
      </c>
      <c r="D805" s="305"/>
      <c r="E805" s="305"/>
      <c r="F805" s="305"/>
      <c r="G805" s="306" t="s">
        <v>601</v>
      </c>
      <c r="H805" s="332">
        <v>0</v>
      </c>
      <c r="I805" s="332">
        <v>0</v>
      </c>
      <c r="J805" s="332">
        <v>0</v>
      </c>
      <c r="K805" s="332">
        <f t="shared" si="38"/>
        <v>0</v>
      </c>
      <c r="L805" s="333"/>
      <c r="M805" s="333"/>
      <c r="N805" s="333"/>
      <c r="O805" s="332">
        <f t="shared" si="36"/>
        <v>0</v>
      </c>
      <c r="P805" s="332">
        <f t="shared" si="37"/>
        <v>0</v>
      </c>
      <c r="Q805" s="285" t="s">
        <v>1352</v>
      </c>
    </row>
    <row r="806" spans="1:17" ht="22.5">
      <c r="A806" s="288">
        <v>360</v>
      </c>
      <c r="B806" s="283">
        <v>200</v>
      </c>
      <c r="C806" s="283">
        <v>40</v>
      </c>
      <c r="D806" s="305"/>
      <c r="E806" s="305"/>
      <c r="F806" s="305"/>
      <c r="G806" s="306" t="s">
        <v>603</v>
      </c>
      <c r="H806" s="332">
        <v>0</v>
      </c>
      <c r="I806" s="332">
        <v>0</v>
      </c>
      <c r="J806" s="332">
        <v>0</v>
      </c>
      <c r="K806" s="332">
        <f t="shared" si="38"/>
        <v>0</v>
      </c>
      <c r="L806" s="333"/>
      <c r="M806" s="333"/>
      <c r="N806" s="333"/>
      <c r="O806" s="332">
        <f t="shared" si="36"/>
        <v>0</v>
      </c>
      <c r="P806" s="332">
        <f t="shared" si="37"/>
        <v>0</v>
      </c>
      <c r="Q806" s="285" t="s">
        <v>1353</v>
      </c>
    </row>
    <row r="807" spans="1:17" ht="22.5">
      <c r="A807" s="288">
        <v>360</v>
      </c>
      <c r="B807" s="283">
        <v>200</v>
      </c>
      <c r="C807" s="283">
        <v>50</v>
      </c>
      <c r="D807" s="305"/>
      <c r="E807" s="305"/>
      <c r="F807" s="305"/>
      <c r="G807" s="306" t="s">
        <v>608</v>
      </c>
      <c r="H807" s="332">
        <v>0</v>
      </c>
      <c r="I807" s="332">
        <v>0</v>
      </c>
      <c r="J807" s="332">
        <v>0</v>
      </c>
      <c r="K807" s="332">
        <f t="shared" si="38"/>
        <v>0</v>
      </c>
      <c r="L807" s="333"/>
      <c r="M807" s="333"/>
      <c r="N807" s="333"/>
      <c r="O807" s="332">
        <f t="shared" si="36"/>
        <v>0</v>
      </c>
      <c r="P807" s="332">
        <f t="shared" si="37"/>
        <v>0</v>
      </c>
      <c r="Q807" s="285" t="s">
        <v>1354</v>
      </c>
    </row>
    <row r="808" spans="1:17" ht="22.5">
      <c r="A808" s="288">
        <v>360</v>
      </c>
      <c r="B808" s="283">
        <v>200</v>
      </c>
      <c r="C808" s="283">
        <v>60</v>
      </c>
      <c r="D808" s="305"/>
      <c r="E808" s="305"/>
      <c r="F808" s="305"/>
      <c r="G808" s="306" t="s">
        <v>2115</v>
      </c>
      <c r="H808" s="332">
        <v>0</v>
      </c>
      <c r="I808" s="332">
        <v>0</v>
      </c>
      <c r="J808" s="332">
        <v>0</v>
      </c>
      <c r="K808" s="332">
        <f t="shared" si="38"/>
        <v>0</v>
      </c>
      <c r="L808" s="333"/>
      <c r="M808" s="333"/>
      <c r="N808" s="333"/>
      <c r="O808" s="332">
        <f t="shared" si="36"/>
        <v>0</v>
      </c>
      <c r="P808" s="332">
        <f t="shared" si="37"/>
        <v>0</v>
      </c>
      <c r="Q808" s="285" t="s">
        <v>1355</v>
      </c>
    </row>
    <row r="809" spans="1:17" ht="22.5">
      <c r="A809" s="274">
        <v>365</v>
      </c>
      <c r="B809" s="275">
        <v>0</v>
      </c>
      <c r="C809" s="275">
        <v>0</v>
      </c>
      <c r="D809" s="275">
        <v>0</v>
      </c>
      <c r="E809" s="275">
        <v>0</v>
      </c>
      <c r="F809" s="275">
        <v>0</v>
      </c>
      <c r="G809" s="276" t="s">
        <v>1356</v>
      </c>
      <c r="H809" s="198">
        <v>0</v>
      </c>
      <c r="I809" s="198">
        <v>0</v>
      </c>
      <c r="J809" s="198">
        <v>0</v>
      </c>
      <c r="K809" s="198">
        <f t="shared" si="38"/>
        <v>0</v>
      </c>
      <c r="L809" s="328"/>
      <c r="M809" s="328"/>
      <c r="N809" s="328"/>
      <c r="O809" s="198">
        <f t="shared" si="36"/>
        <v>0</v>
      </c>
      <c r="P809" s="198">
        <f t="shared" si="37"/>
        <v>0</v>
      </c>
      <c r="Q809" s="297" t="s">
        <v>1357</v>
      </c>
    </row>
    <row r="810" spans="1:17" ht="12.75">
      <c r="A810" s="288">
        <v>365</v>
      </c>
      <c r="B810" s="282">
        <v>100</v>
      </c>
      <c r="C810" s="282"/>
      <c r="D810" s="282"/>
      <c r="E810" s="282"/>
      <c r="F810" s="282"/>
      <c r="G810" s="280" t="s">
        <v>1358</v>
      </c>
      <c r="H810" s="198">
        <v>0</v>
      </c>
      <c r="I810" s="198">
        <v>0</v>
      </c>
      <c r="J810" s="198">
        <v>0</v>
      </c>
      <c r="K810" s="198">
        <f t="shared" si="38"/>
        <v>0</v>
      </c>
      <c r="L810" s="328"/>
      <c r="M810" s="328"/>
      <c r="N810" s="328"/>
      <c r="O810" s="198">
        <f t="shared" si="36"/>
        <v>0</v>
      </c>
      <c r="P810" s="198">
        <f t="shared" si="37"/>
        <v>0</v>
      </c>
      <c r="Q810" s="285" t="s">
        <v>1359</v>
      </c>
    </row>
    <row r="811" spans="1:17" ht="22.5">
      <c r="A811" s="288">
        <v>365</v>
      </c>
      <c r="B811" s="282">
        <v>100</v>
      </c>
      <c r="C811" s="283">
        <v>100</v>
      </c>
      <c r="D811" s="283"/>
      <c r="E811" s="283"/>
      <c r="F811" s="283"/>
      <c r="G811" s="289" t="s">
        <v>1360</v>
      </c>
      <c r="H811" s="199">
        <v>10341</v>
      </c>
      <c r="I811" s="199">
        <v>0</v>
      </c>
      <c r="J811" s="199">
        <v>0</v>
      </c>
      <c r="K811" s="199">
        <f t="shared" si="38"/>
        <v>0</v>
      </c>
      <c r="L811" s="331"/>
      <c r="M811" s="331"/>
      <c r="N811" s="331"/>
      <c r="O811" s="199">
        <f t="shared" si="36"/>
        <v>-10341</v>
      </c>
      <c r="P811" s="199">
        <f t="shared" si="37"/>
        <v>0</v>
      </c>
      <c r="Q811" s="285" t="s">
        <v>1361</v>
      </c>
    </row>
    <row r="812" spans="1:17" ht="33.75">
      <c r="A812" s="288">
        <v>365</v>
      </c>
      <c r="B812" s="282">
        <v>100</v>
      </c>
      <c r="C812" s="283">
        <v>200</v>
      </c>
      <c r="D812" s="283"/>
      <c r="E812" s="283"/>
      <c r="F812" s="283"/>
      <c r="G812" s="289" t="s">
        <v>1362</v>
      </c>
      <c r="H812" s="199">
        <v>102903</v>
      </c>
      <c r="I812" s="199">
        <v>0</v>
      </c>
      <c r="J812" s="199">
        <v>0</v>
      </c>
      <c r="K812" s="199">
        <f t="shared" si="38"/>
        <v>0</v>
      </c>
      <c r="L812" s="331"/>
      <c r="M812" s="331"/>
      <c r="N812" s="331"/>
      <c r="O812" s="199">
        <f t="shared" si="36"/>
        <v>-102903</v>
      </c>
      <c r="P812" s="199">
        <f t="shared" si="37"/>
        <v>0</v>
      </c>
      <c r="Q812" s="285" t="s">
        <v>1363</v>
      </c>
    </row>
    <row r="813" spans="1:17" ht="45">
      <c r="A813" s="288">
        <v>365</v>
      </c>
      <c r="B813" s="282">
        <v>100</v>
      </c>
      <c r="C813" s="283">
        <v>300</v>
      </c>
      <c r="D813" s="283"/>
      <c r="E813" s="283"/>
      <c r="F813" s="283"/>
      <c r="G813" s="289" t="s">
        <v>1364</v>
      </c>
      <c r="H813" s="199">
        <v>0</v>
      </c>
      <c r="I813" s="199">
        <v>0</v>
      </c>
      <c r="J813" s="199">
        <v>0</v>
      </c>
      <c r="K813" s="199">
        <f t="shared" si="38"/>
        <v>0</v>
      </c>
      <c r="L813" s="331"/>
      <c r="M813" s="331"/>
      <c r="N813" s="331"/>
      <c r="O813" s="199">
        <f t="shared" si="36"/>
        <v>0</v>
      </c>
      <c r="P813" s="199">
        <f t="shared" si="37"/>
        <v>0</v>
      </c>
      <c r="Q813" s="285" t="s">
        <v>1365</v>
      </c>
    </row>
    <row r="814" spans="1:17" ht="33.75">
      <c r="A814" s="288">
        <v>365</v>
      </c>
      <c r="B814" s="282">
        <v>100</v>
      </c>
      <c r="C814" s="283">
        <v>400</v>
      </c>
      <c r="D814" s="283"/>
      <c r="E814" s="283"/>
      <c r="F814" s="283"/>
      <c r="G814" s="289" t="s">
        <v>1366</v>
      </c>
      <c r="H814" s="199">
        <v>0</v>
      </c>
      <c r="I814" s="199">
        <v>0</v>
      </c>
      <c r="J814" s="199">
        <v>0</v>
      </c>
      <c r="K814" s="199">
        <f t="shared" si="38"/>
        <v>0</v>
      </c>
      <c r="L814" s="331"/>
      <c r="M814" s="331"/>
      <c r="N814" s="331"/>
      <c r="O814" s="199">
        <f t="shared" si="36"/>
        <v>0</v>
      </c>
      <c r="P814" s="199">
        <f t="shared" si="37"/>
        <v>0</v>
      </c>
      <c r="Q814" s="285" t="s">
        <v>1367</v>
      </c>
    </row>
    <row r="815" spans="1:17" ht="22.5">
      <c r="A815" s="288">
        <v>365</v>
      </c>
      <c r="B815" s="282">
        <v>100</v>
      </c>
      <c r="C815" s="283">
        <v>450</v>
      </c>
      <c r="D815" s="283"/>
      <c r="E815" s="283"/>
      <c r="F815" s="283"/>
      <c r="G815" s="289" t="s">
        <v>1368</v>
      </c>
      <c r="H815" s="332">
        <v>0</v>
      </c>
      <c r="I815" s="332">
        <v>0</v>
      </c>
      <c r="J815" s="332">
        <v>0</v>
      </c>
      <c r="K815" s="332">
        <f t="shared" si="38"/>
        <v>0</v>
      </c>
      <c r="L815" s="333"/>
      <c r="M815" s="333"/>
      <c r="N815" s="333"/>
      <c r="O815" s="332">
        <f t="shared" si="36"/>
        <v>0</v>
      </c>
      <c r="P815" s="332">
        <f t="shared" si="37"/>
        <v>0</v>
      </c>
      <c r="Q815" s="285" t="s">
        <v>1369</v>
      </c>
    </row>
    <row r="816" spans="1:17" ht="12.75">
      <c r="A816" s="288">
        <v>365</v>
      </c>
      <c r="B816" s="282">
        <v>100</v>
      </c>
      <c r="C816" s="282">
        <v>500</v>
      </c>
      <c r="D816" s="282"/>
      <c r="E816" s="282"/>
      <c r="F816" s="282"/>
      <c r="G816" s="280" t="s">
        <v>1370</v>
      </c>
      <c r="H816" s="198">
        <v>0</v>
      </c>
      <c r="I816" s="198">
        <v>0</v>
      </c>
      <c r="J816" s="198">
        <v>0</v>
      </c>
      <c r="K816" s="198">
        <f t="shared" si="38"/>
        <v>0</v>
      </c>
      <c r="L816" s="328"/>
      <c r="M816" s="328"/>
      <c r="N816" s="328"/>
      <c r="O816" s="198">
        <f t="shared" si="36"/>
        <v>0</v>
      </c>
      <c r="P816" s="198">
        <f t="shared" si="37"/>
        <v>0</v>
      </c>
      <c r="Q816" s="285" t="s">
        <v>1371</v>
      </c>
    </row>
    <row r="817" spans="1:17" ht="22.5">
      <c r="A817" s="288">
        <v>365</v>
      </c>
      <c r="B817" s="282">
        <v>100</v>
      </c>
      <c r="C817" s="282">
        <v>500</v>
      </c>
      <c r="D817" s="283">
        <v>100</v>
      </c>
      <c r="E817" s="283"/>
      <c r="F817" s="283"/>
      <c r="G817" s="312" t="s">
        <v>1372</v>
      </c>
      <c r="H817" s="342">
        <v>0</v>
      </c>
      <c r="I817" s="342">
        <v>0</v>
      </c>
      <c r="J817" s="342">
        <v>0</v>
      </c>
      <c r="K817" s="342">
        <f t="shared" si="38"/>
        <v>0</v>
      </c>
      <c r="L817" s="343"/>
      <c r="M817" s="343"/>
      <c r="N817" s="343"/>
      <c r="O817" s="342">
        <f t="shared" si="36"/>
        <v>0</v>
      </c>
      <c r="P817" s="342">
        <f t="shared" si="37"/>
        <v>0</v>
      </c>
      <c r="Q817" s="285"/>
    </row>
    <row r="818" spans="1:17" ht="22.5">
      <c r="A818" s="288">
        <v>365</v>
      </c>
      <c r="B818" s="282">
        <v>100</v>
      </c>
      <c r="C818" s="282">
        <v>500</v>
      </c>
      <c r="D818" s="283">
        <v>200</v>
      </c>
      <c r="E818" s="283"/>
      <c r="F818" s="283"/>
      <c r="G818" s="289" t="s">
        <v>1373</v>
      </c>
      <c r="H818" s="342">
        <v>0</v>
      </c>
      <c r="I818" s="342">
        <v>0</v>
      </c>
      <c r="J818" s="342">
        <v>0</v>
      </c>
      <c r="K818" s="342">
        <f t="shared" si="38"/>
        <v>0</v>
      </c>
      <c r="L818" s="343"/>
      <c r="M818" s="343"/>
      <c r="N818" s="343"/>
      <c r="O818" s="342">
        <f t="shared" si="36"/>
        <v>0</v>
      </c>
      <c r="P818" s="342">
        <f t="shared" si="37"/>
        <v>0</v>
      </c>
      <c r="Q818" s="285"/>
    </row>
    <row r="819" spans="1:17" ht="22.5">
      <c r="A819" s="288">
        <v>365</v>
      </c>
      <c r="B819" s="282">
        <v>100</v>
      </c>
      <c r="C819" s="282">
        <v>500</v>
      </c>
      <c r="D819" s="283">
        <v>900</v>
      </c>
      <c r="E819" s="283"/>
      <c r="F819" s="283"/>
      <c r="G819" s="289" t="s">
        <v>1370</v>
      </c>
      <c r="H819" s="342">
        <v>0</v>
      </c>
      <c r="I819" s="342">
        <v>0</v>
      </c>
      <c r="J819" s="342">
        <v>0</v>
      </c>
      <c r="K819" s="342">
        <f t="shared" si="38"/>
        <v>0</v>
      </c>
      <c r="L819" s="343"/>
      <c r="M819" s="343"/>
      <c r="N819" s="343"/>
      <c r="O819" s="342">
        <f t="shared" si="36"/>
        <v>0</v>
      </c>
      <c r="P819" s="342">
        <f t="shared" si="37"/>
        <v>0</v>
      </c>
      <c r="Q819" s="285"/>
    </row>
    <row r="820" spans="1:17" ht="22.5">
      <c r="A820" s="288">
        <v>365</v>
      </c>
      <c r="B820" s="282">
        <v>100</v>
      </c>
      <c r="C820" s="283">
        <v>600</v>
      </c>
      <c r="D820" s="283"/>
      <c r="E820" s="283"/>
      <c r="F820" s="283"/>
      <c r="G820" s="289" t="s">
        <v>1374</v>
      </c>
      <c r="H820" s="342">
        <v>0</v>
      </c>
      <c r="I820" s="342">
        <v>0</v>
      </c>
      <c r="J820" s="342">
        <v>0</v>
      </c>
      <c r="K820" s="342">
        <f t="shared" si="38"/>
        <v>0</v>
      </c>
      <c r="L820" s="343"/>
      <c r="M820" s="343"/>
      <c r="N820" s="343"/>
      <c r="O820" s="342">
        <f t="shared" si="36"/>
        <v>0</v>
      </c>
      <c r="P820" s="342">
        <f t="shared" si="37"/>
        <v>0</v>
      </c>
      <c r="Q820" s="285" t="s">
        <v>1375</v>
      </c>
    </row>
    <row r="821" spans="1:17" ht="22.5">
      <c r="A821" s="288">
        <v>365</v>
      </c>
      <c r="B821" s="282">
        <v>200</v>
      </c>
      <c r="C821" s="282"/>
      <c r="D821" s="282"/>
      <c r="E821" s="282"/>
      <c r="F821" s="282"/>
      <c r="G821" s="280" t="s">
        <v>1376</v>
      </c>
      <c r="H821" s="198">
        <v>0</v>
      </c>
      <c r="I821" s="198">
        <v>0</v>
      </c>
      <c r="J821" s="198">
        <v>0</v>
      </c>
      <c r="K821" s="198">
        <f t="shared" si="38"/>
        <v>0</v>
      </c>
      <c r="L821" s="328"/>
      <c r="M821" s="328"/>
      <c r="N821" s="328"/>
      <c r="O821" s="198">
        <f t="shared" si="36"/>
        <v>0</v>
      </c>
      <c r="P821" s="198">
        <f t="shared" si="37"/>
        <v>0</v>
      </c>
      <c r="Q821" s="285" t="s">
        <v>1377</v>
      </c>
    </row>
    <row r="822" spans="1:17" ht="33.75">
      <c r="A822" s="288">
        <v>365</v>
      </c>
      <c r="B822" s="282">
        <v>200</v>
      </c>
      <c r="C822" s="283">
        <v>100</v>
      </c>
      <c r="D822" s="283"/>
      <c r="E822" s="283"/>
      <c r="F822" s="283"/>
      <c r="G822" s="289" t="s">
        <v>1378</v>
      </c>
      <c r="H822" s="200">
        <v>0</v>
      </c>
      <c r="I822" s="200">
        <v>0</v>
      </c>
      <c r="J822" s="200">
        <v>0</v>
      </c>
      <c r="K822" s="200">
        <f t="shared" si="38"/>
        <v>0</v>
      </c>
      <c r="L822" s="334"/>
      <c r="M822" s="334"/>
      <c r="N822" s="334"/>
      <c r="O822" s="200">
        <f t="shared" si="36"/>
        <v>0</v>
      </c>
      <c r="P822" s="200">
        <f t="shared" si="37"/>
        <v>0</v>
      </c>
      <c r="Q822" s="285"/>
    </row>
    <row r="823" spans="1:17" ht="22.5">
      <c r="A823" s="288">
        <v>365</v>
      </c>
      <c r="B823" s="282">
        <v>200</v>
      </c>
      <c r="C823" s="283">
        <v>200</v>
      </c>
      <c r="D823" s="283"/>
      <c r="E823" s="283"/>
      <c r="F823" s="283"/>
      <c r="G823" s="289" t="s">
        <v>1379</v>
      </c>
      <c r="H823" s="200">
        <v>0</v>
      </c>
      <c r="I823" s="200">
        <v>0</v>
      </c>
      <c r="J823" s="200">
        <v>0</v>
      </c>
      <c r="K823" s="200">
        <f t="shared" si="38"/>
        <v>0</v>
      </c>
      <c r="L823" s="334"/>
      <c r="M823" s="334"/>
      <c r="N823" s="334"/>
      <c r="O823" s="200">
        <f t="shared" si="36"/>
        <v>0</v>
      </c>
      <c r="P823" s="200">
        <f t="shared" si="37"/>
        <v>0</v>
      </c>
      <c r="Q823" s="285"/>
    </row>
    <row r="824" spans="1:17" ht="33.75">
      <c r="A824" s="288">
        <v>365</v>
      </c>
      <c r="B824" s="282">
        <v>300</v>
      </c>
      <c r="C824" s="282"/>
      <c r="D824" s="282"/>
      <c r="E824" s="282"/>
      <c r="F824" s="282"/>
      <c r="G824" s="280" t="s">
        <v>1380</v>
      </c>
      <c r="H824" s="198">
        <v>0</v>
      </c>
      <c r="I824" s="198">
        <v>0</v>
      </c>
      <c r="J824" s="198">
        <v>0</v>
      </c>
      <c r="K824" s="198">
        <f t="shared" si="38"/>
        <v>0</v>
      </c>
      <c r="L824" s="328"/>
      <c r="M824" s="328"/>
      <c r="N824" s="328"/>
      <c r="O824" s="198">
        <f t="shared" si="36"/>
        <v>0</v>
      </c>
      <c r="P824" s="198">
        <f t="shared" si="37"/>
        <v>0</v>
      </c>
      <c r="Q824" s="285" t="s">
        <v>1381</v>
      </c>
    </row>
    <row r="825" spans="1:17" ht="56.25">
      <c r="A825" s="288">
        <v>365</v>
      </c>
      <c r="B825" s="282">
        <v>300</v>
      </c>
      <c r="C825" s="283">
        <v>50</v>
      </c>
      <c r="D825" s="282"/>
      <c r="E825" s="282"/>
      <c r="F825" s="282"/>
      <c r="G825" s="289" t="s">
        <v>1382</v>
      </c>
      <c r="H825" s="199">
        <v>79761</v>
      </c>
      <c r="I825" s="199">
        <v>79761</v>
      </c>
      <c r="J825" s="199">
        <v>0</v>
      </c>
      <c r="K825" s="199">
        <f t="shared" si="38"/>
        <v>0</v>
      </c>
      <c r="L825" s="331"/>
      <c r="M825" s="331"/>
      <c r="N825" s="331"/>
      <c r="O825" s="199">
        <f t="shared" si="36"/>
        <v>-79761</v>
      </c>
      <c r="P825" s="199">
        <f t="shared" si="37"/>
        <v>-79761</v>
      </c>
      <c r="Q825" s="285" t="s">
        <v>1383</v>
      </c>
    </row>
    <row r="826" spans="1:17" ht="45">
      <c r="A826" s="288">
        <v>365</v>
      </c>
      <c r="B826" s="282">
        <v>300</v>
      </c>
      <c r="C826" s="283">
        <v>100</v>
      </c>
      <c r="D826" s="283"/>
      <c r="E826" s="283"/>
      <c r="F826" s="283"/>
      <c r="G826" s="289" t="s">
        <v>1384</v>
      </c>
      <c r="H826" s="199">
        <v>0</v>
      </c>
      <c r="I826" s="199">
        <v>0</v>
      </c>
      <c r="J826" s="199">
        <v>0</v>
      </c>
      <c r="K826" s="199">
        <f t="shared" si="38"/>
        <v>0</v>
      </c>
      <c r="L826" s="331"/>
      <c r="M826" s="331"/>
      <c r="N826" s="331"/>
      <c r="O826" s="199">
        <f t="shared" si="36"/>
        <v>0</v>
      </c>
      <c r="P826" s="199">
        <f t="shared" si="37"/>
        <v>0</v>
      </c>
      <c r="Q826" s="285" t="s">
        <v>1385</v>
      </c>
    </row>
    <row r="827" spans="1:17" ht="45">
      <c r="A827" s="288">
        <v>365</v>
      </c>
      <c r="B827" s="282">
        <v>300</v>
      </c>
      <c r="C827" s="283">
        <v>200</v>
      </c>
      <c r="D827" s="283"/>
      <c r="E827" s="283"/>
      <c r="F827" s="283"/>
      <c r="G827" s="289" t="s">
        <v>1386</v>
      </c>
      <c r="H827" s="199">
        <v>0</v>
      </c>
      <c r="I827" s="199">
        <v>0</v>
      </c>
      <c r="J827" s="199">
        <v>0</v>
      </c>
      <c r="K827" s="199">
        <f t="shared" si="38"/>
        <v>0</v>
      </c>
      <c r="L827" s="331"/>
      <c r="M827" s="331"/>
      <c r="N827" s="331"/>
      <c r="O827" s="199">
        <f t="shared" si="36"/>
        <v>0</v>
      </c>
      <c r="P827" s="199">
        <f t="shared" si="37"/>
        <v>0</v>
      </c>
      <c r="Q827" s="285" t="s">
        <v>1387</v>
      </c>
    </row>
    <row r="828" spans="1:17" ht="45">
      <c r="A828" s="288">
        <v>365</v>
      </c>
      <c r="B828" s="282">
        <v>300</v>
      </c>
      <c r="C828" s="283">
        <v>300</v>
      </c>
      <c r="D828" s="283"/>
      <c r="E828" s="283"/>
      <c r="F828" s="283"/>
      <c r="G828" s="289" t="s">
        <v>1388</v>
      </c>
      <c r="H828" s="199">
        <v>0</v>
      </c>
      <c r="I828" s="199">
        <v>0</v>
      </c>
      <c r="J828" s="199">
        <v>0</v>
      </c>
      <c r="K828" s="199">
        <f t="shared" si="38"/>
        <v>0</v>
      </c>
      <c r="L828" s="331"/>
      <c r="M828" s="331"/>
      <c r="N828" s="331"/>
      <c r="O828" s="199">
        <f t="shared" si="36"/>
        <v>0</v>
      </c>
      <c r="P828" s="199">
        <f t="shared" si="37"/>
        <v>0</v>
      </c>
      <c r="Q828" s="285" t="s">
        <v>1389</v>
      </c>
    </row>
    <row r="829" spans="1:17" ht="33.75">
      <c r="A829" s="288">
        <v>365</v>
      </c>
      <c r="B829" s="282">
        <v>300</v>
      </c>
      <c r="C829" s="282">
        <v>400</v>
      </c>
      <c r="D829" s="282"/>
      <c r="E829" s="282"/>
      <c r="F829" s="282"/>
      <c r="G829" s="280" t="s">
        <v>1390</v>
      </c>
      <c r="H829" s="198">
        <v>0</v>
      </c>
      <c r="I829" s="198">
        <v>0</v>
      </c>
      <c r="J829" s="198">
        <v>0</v>
      </c>
      <c r="K829" s="198">
        <f t="shared" si="38"/>
        <v>0</v>
      </c>
      <c r="L829" s="328"/>
      <c r="M829" s="328"/>
      <c r="N829" s="328"/>
      <c r="O829" s="198">
        <f t="shared" si="36"/>
        <v>0</v>
      </c>
      <c r="P829" s="198">
        <f t="shared" si="37"/>
        <v>0</v>
      </c>
      <c r="Q829" s="285" t="s">
        <v>1391</v>
      </c>
    </row>
    <row r="830" spans="1:17" ht="45">
      <c r="A830" s="288">
        <v>365</v>
      </c>
      <c r="B830" s="282">
        <v>300</v>
      </c>
      <c r="C830" s="282">
        <v>400</v>
      </c>
      <c r="D830" s="283">
        <v>100</v>
      </c>
      <c r="E830" s="283"/>
      <c r="F830" s="283"/>
      <c r="G830" s="289" t="s">
        <v>1392</v>
      </c>
      <c r="H830" s="200">
        <v>0</v>
      </c>
      <c r="I830" s="200">
        <v>0</v>
      </c>
      <c r="J830" s="200">
        <v>0</v>
      </c>
      <c r="K830" s="200">
        <f t="shared" si="38"/>
        <v>0</v>
      </c>
      <c r="L830" s="334"/>
      <c r="M830" s="334"/>
      <c r="N830" s="334"/>
      <c r="O830" s="200">
        <f t="shared" si="36"/>
        <v>0</v>
      </c>
      <c r="P830" s="200">
        <f t="shared" si="37"/>
        <v>0</v>
      </c>
      <c r="Q830" s="285"/>
    </row>
    <row r="831" spans="1:17" ht="33.75">
      <c r="A831" s="288">
        <v>365</v>
      </c>
      <c r="B831" s="282">
        <v>300</v>
      </c>
      <c r="C831" s="282">
        <v>400</v>
      </c>
      <c r="D831" s="283">
        <v>200</v>
      </c>
      <c r="E831" s="283"/>
      <c r="F831" s="283"/>
      <c r="G831" s="289" t="s">
        <v>1393</v>
      </c>
      <c r="H831" s="200">
        <v>806233</v>
      </c>
      <c r="I831" s="200">
        <v>0</v>
      </c>
      <c r="J831" s="200">
        <v>30000</v>
      </c>
      <c r="K831" s="200">
        <f t="shared" si="38"/>
        <v>0</v>
      </c>
      <c r="L831" s="334"/>
      <c r="M831" s="334"/>
      <c r="N831" s="334"/>
      <c r="O831" s="200">
        <f t="shared" si="36"/>
        <v>-776233</v>
      </c>
      <c r="P831" s="200">
        <f t="shared" si="37"/>
        <v>0</v>
      </c>
      <c r="Q831" s="285"/>
    </row>
    <row r="832" spans="1:17" ht="33.75">
      <c r="A832" s="288">
        <v>365</v>
      </c>
      <c r="B832" s="282">
        <v>300</v>
      </c>
      <c r="C832" s="282">
        <v>500</v>
      </c>
      <c r="D832" s="283"/>
      <c r="E832" s="283"/>
      <c r="F832" s="283"/>
      <c r="G832" s="289" t="s">
        <v>1394</v>
      </c>
      <c r="H832" s="200">
        <v>0</v>
      </c>
      <c r="I832" s="200">
        <v>0</v>
      </c>
      <c r="J832" s="200">
        <v>0</v>
      </c>
      <c r="K832" s="200">
        <f t="shared" si="38"/>
        <v>0</v>
      </c>
      <c r="L832" s="334"/>
      <c r="M832" s="334"/>
      <c r="N832" s="334"/>
      <c r="O832" s="200">
        <f t="shared" si="36"/>
        <v>0</v>
      </c>
      <c r="P832" s="200">
        <f t="shared" si="37"/>
        <v>0</v>
      </c>
      <c r="Q832" s="285" t="s">
        <v>1395</v>
      </c>
    </row>
    <row r="833" spans="1:17" ht="12.75">
      <c r="A833" s="288">
        <v>365</v>
      </c>
      <c r="B833" s="282">
        <v>400</v>
      </c>
      <c r="C833" s="282"/>
      <c r="D833" s="283"/>
      <c r="E833" s="283"/>
      <c r="F833" s="283"/>
      <c r="G833" s="280" t="s">
        <v>1396</v>
      </c>
      <c r="H833" s="198">
        <v>0</v>
      </c>
      <c r="I833" s="198">
        <v>0</v>
      </c>
      <c r="J833" s="198">
        <v>0</v>
      </c>
      <c r="K833" s="198">
        <f t="shared" si="38"/>
        <v>0</v>
      </c>
      <c r="L833" s="328"/>
      <c r="M833" s="328"/>
      <c r="N833" s="328"/>
      <c r="O833" s="198">
        <f t="shared" si="36"/>
        <v>0</v>
      </c>
      <c r="P833" s="198">
        <f t="shared" si="37"/>
        <v>0</v>
      </c>
      <c r="Q833" s="285" t="s">
        <v>1397</v>
      </c>
    </row>
    <row r="834" spans="1:17" ht="22.5">
      <c r="A834" s="288">
        <v>365</v>
      </c>
      <c r="B834" s="282">
        <v>400</v>
      </c>
      <c r="C834" s="283">
        <v>200</v>
      </c>
      <c r="D834" s="283"/>
      <c r="E834" s="283"/>
      <c r="F834" s="283"/>
      <c r="G834" s="289" t="s">
        <v>1398</v>
      </c>
      <c r="H834" s="199">
        <v>0</v>
      </c>
      <c r="I834" s="199">
        <v>0</v>
      </c>
      <c r="J834" s="199">
        <v>0</v>
      </c>
      <c r="K834" s="199">
        <f t="shared" si="38"/>
        <v>0</v>
      </c>
      <c r="L834" s="331"/>
      <c r="M834" s="331"/>
      <c r="N834" s="331"/>
      <c r="O834" s="199">
        <f t="shared" si="36"/>
        <v>0</v>
      </c>
      <c r="P834" s="199">
        <f t="shared" si="37"/>
        <v>0</v>
      </c>
      <c r="Q834" s="285" t="s">
        <v>1399</v>
      </c>
    </row>
    <row r="835" spans="1:17" ht="22.5">
      <c r="A835" s="288">
        <v>365</v>
      </c>
      <c r="B835" s="282">
        <v>400</v>
      </c>
      <c r="C835" s="283">
        <v>300</v>
      </c>
      <c r="D835" s="283"/>
      <c r="E835" s="283"/>
      <c r="F835" s="283"/>
      <c r="G835" s="289" t="s">
        <v>1400</v>
      </c>
      <c r="H835" s="199">
        <v>0</v>
      </c>
      <c r="I835" s="199">
        <v>0</v>
      </c>
      <c r="J835" s="199">
        <v>0</v>
      </c>
      <c r="K835" s="199">
        <f t="shared" si="38"/>
        <v>0</v>
      </c>
      <c r="L835" s="331"/>
      <c r="M835" s="331"/>
      <c r="N835" s="331"/>
      <c r="O835" s="199">
        <f t="shared" si="36"/>
        <v>0</v>
      </c>
      <c r="P835" s="199">
        <f t="shared" si="37"/>
        <v>0</v>
      </c>
      <c r="Q835" s="285" t="s">
        <v>1401</v>
      </c>
    </row>
    <row r="836" spans="1:17" ht="22.5">
      <c r="A836" s="288">
        <v>365</v>
      </c>
      <c r="B836" s="282">
        <v>400</v>
      </c>
      <c r="C836" s="283">
        <v>400</v>
      </c>
      <c r="D836" s="283"/>
      <c r="E836" s="283"/>
      <c r="F836" s="283"/>
      <c r="G836" s="289" t="s">
        <v>1402</v>
      </c>
      <c r="H836" s="199">
        <v>544399</v>
      </c>
      <c r="I836" s="199">
        <v>0</v>
      </c>
      <c r="J836" s="199">
        <v>859864</v>
      </c>
      <c r="K836" s="199">
        <f t="shared" si="38"/>
        <v>0</v>
      </c>
      <c r="L836" s="331"/>
      <c r="M836" s="331"/>
      <c r="N836" s="331"/>
      <c r="O836" s="199">
        <f t="shared" si="36"/>
        <v>315465</v>
      </c>
      <c r="P836" s="199">
        <f t="shared" si="37"/>
        <v>0</v>
      </c>
      <c r="Q836" s="285" t="s">
        <v>1403</v>
      </c>
    </row>
    <row r="837" spans="1:17" ht="22.5">
      <c r="A837" s="288">
        <v>365</v>
      </c>
      <c r="B837" s="282">
        <v>400</v>
      </c>
      <c r="C837" s="283">
        <v>500</v>
      </c>
      <c r="D837" s="283"/>
      <c r="E837" s="283"/>
      <c r="F837" s="283"/>
      <c r="G837" s="289" t="s">
        <v>1404</v>
      </c>
      <c r="H837" s="199">
        <v>33758</v>
      </c>
      <c r="I837" s="199">
        <v>0</v>
      </c>
      <c r="J837" s="199">
        <v>59167</v>
      </c>
      <c r="K837" s="199">
        <f t="shared" si="38"/>
        <v>0</v>
      </c>
      <c r="L837" s="331"/>
      <c r="M837" s="331"/>
      <c r="N837" s="331"/>
      <c r="O837" s="199">
        <f t="shared" si="36"/>
        <v>25409</v>
      </c>
      <c r="P837" s="199">
        <f t="shared" si="37"/>
        <v>0</v>
      </c>
      <c r="Q837" s="285" t="s">
        <v>1405</v>
      </c>
    </row>
    <row r="838" spans="1:17" ht="22.5">
      <c r="A838" s="288">
        <v>365</v>
      </c>
      <c r="B838" s="282">
        <v>400</v>
      </c>
      <c r="C838" s="283">
        <v>600</v>
      </c>
      <c r="D838" s="283"/>
      <c r="E838" s="283"/>
      <c r="F838" s="283"/>
      <c r="G838" s="289" t="s">
        <v>1406</v>
      </c>
      <c r="H838" s="199">
        <v>856608</v>
      </c>
      <c r="I838" s="199">
        <v>0</v>
      </c>
      <c r="J838" s="199">
        <v>1003334</v>
      </c>
      <c r="K838" s="199">
        <f t="shared" si="38"/>
        <v>0</v>
      </c>
      <c r="L838" s="331"/>
      <c r="M838" s="331"/>
      <c r="N838" s="331"/>
      <c r="O838" s="199">
        <f t="shared" ref="O838:O894" si="39">+J838-H838</f>
        <v>146726</v>
      </c>
      <c r="P838" s="199">
        <f t="shared" ref="P838:P894" si="40">+K838-I838</f>
        <v>0</v>
      </c>
      <c r="Q838" s="285" t="s">
        <v>1407</v>
      </c>
    </row>
    <row r="839" spans="1:17" ht="22.5">
      <c r="A839" s="288">
        <v>365</v>
      </c>
      <c r="B839" s="282">
        <v>400</v>
      </c>
      <c r="C839" s="283">
        <v>610</v>
      </c>
      <c r="D839" s="313"/>
      <c r="E839" s="313"/>
      <c r="F839" s="313"/>
      <c r="G839" s="289" t="s">
        <v>1408</v>
      </c>
      <c r="H839" s="199">
        <v>0</v>
      </c>
      <c r="I839" s="199">
        <v>0</v>
      </c>
      <c r="J839" s="199">
        <v>0</v>
      </c>
      <c r="K839" s="199">
        <f t="shared" ref="K839:K894" si="41">SUM(L839:N839)</f>
        <v>0</v>
      </c>
      <c r="L839" s="331"/>
      <c r="M839" s="331"/>
      <c r="N839" s="331"/>
      <c r="O839" s="199">
        <f t="shared" si="39"/>
        <v>0</v>
      </c>
      <c r="P839" s="199">
        <f t="shared" si="40"/>
        <v>0</v>
      </c>
      <c r="Q839" s="285" t="s">
        <v>1409</v>
      </c>
    </row>
    <row r="840" spans="1:17" ht="22.5">
      <c r="A840" s="288">
        <v>365</v>
      </c>
      <c r="B840" s="282">
        <v>400</v>
      </c>
      <c r="C840" s="283">
        <v>620</v>
      </c>
      <c r="D840" s="313"/>
      <c r="E840" s="313"/>
      <c r="F840" s="313"/>
      <c r="G840" s="289" t="s">
        <v>1410</v>
      </c>
      <c r="H840" s="199">
        <v>0</v>
      </c>
      <c r="I840" s="199">
        <v>0</v>
      </c>
      <c r="J840" s="199">
        <v>0</v>
      </c>
      <c r="K840" s="199">
        <f t="shared" si="41"/>
        <v>0</v>
      </c>
      <c r="L840" s="331"/>
      <c r="M840" s="331"/>
      <c r="N840" s="331"/>
      <c r="O840" s="199">
        <f t="shared" si="39"/>
        <v>0</v>
      </c>
      <c r="P840" s="199">
        <f t="shared" si="40"/>
        <v>0</v>
      </c>
      <c r="Q840" s="285" t="s">
        <v>1411</v>
      </c>
    </row>
    <row r="841" spans="1:17" ht="22.5">
      <c r="A841" s="288">
        <v>365</v>
      </c>
      <c r="B841" s="282">
        <v>400</v>
      </c>
      <c r="C841" s="283">
        <v>630</v>
      </c>
      <c r="D841" s="313"/>
      <c r="E841" s="313"/>
      <c r="F841" s="313"/>
      <c r="G841" s="289" t="s">
        <v>1412</v>
      </c>
      <c r="H841" s="199">
        <v>0</v>
      </c>
      <c r="I841" s="199">
        <v>0</v>
      </c>
      <c r="J841" s="199">
        <v>0</v>
      </c>
      <c r="K841" s="199">
        <f t="shared" si="41"/>
        <v>0</v>
      </c>
      <c r="L841" s="331"/>
      <c r="M841" s="331"/>
      <c r="N841" s="331"/>
      <c r="O841" s="199">
        <f t="shared" si="39"/>
        <v>0</v>
      </c>
      <c r="P841" s="199">
        <f t="shared" si="40"/>
        <v>0</v>
      </c>
      <c r="Q841" s="285" t="s">
        <v>1413</v>
      </c>
    </row>
    <row r="842" spans="1:17" ht="33.75">
      <c r="A842" s="288">
        <v>365</v>
      </c>
      <c r="B842" s="282">
        <v>400</v>
      </c>
      <c r="C842" s="283">
        <v>640</v>
      </c>
      <c r="D842" s="313"/>
      <c r="E842" s="313"/>
      <c r="F842" s="313"/>
      <c r="G842" s="289" t="s">
        <v>1414</v>
      </c>
      <c r="H842" s="199">
        <v>0</v>
      </c>
      <c r="I842" s="199">
        <v>0</v>
      </c>
      <c r="J842" s="199">
        <v>0</v>
      </c>
      <c r="K842" s="199">
        <f t="shared" si="41"/>
        <v>0</v>
      </c>
      <c r="L842" s="331"/>
      <c r="M842" s="331"/>
      <c r="N842" s="331"/>
      <c r="O842" s="199">
        <f t="shared" si="39"/>
        <v>0</v>
      </c>
      <c r="P842" s="199">
        <f t="shared" si="40"/>
        <v>0</v>
      </c>
      <c r="Q842" s="285" t="s">
        <v>1415</v>
      </c>
    </row>
    <row r="843" spans="1:17" ht="12.75">
      <c r="A843" s="288">
        <v>365</v>
      </c>
      <c r="B843" s="282">
        <v>400</v>
      </c>
      <c r="C843" s="314">
        <v>700</v>
      </c>
      <c r="D843" s="282"/>
      <c r="E843" s="282"/>
      <c r="F843" s="282"/>
      <c r="G843" s="315" t="s">
        <v>1396</v>
      </c>
      <c r="H843" s="332">
        <v>441629</v>
      </c>
      <c r="I843" s="332">
        <v>0</v>
      </c>
      <c r="J843" s="332">
        <v>0</v>
      </c>
      <c r="K843" s="332">
        <f t="shared" si="41"/>
        <v>0</v>
      </c>
      <c r="L843" s="333"/>
      <c r="M843" s="333"/>
      <c r="N843" s="333"/>
      <c r="O843" s="332">
        <f t="shared" si="39"/>
        <v>-441629</v>
      </c>
      <c r="P843" s="332">
        <f t="shared" si="40"/>
        <v>0</v>
      </c>
      <c r="Q843" s="285" t="s">
        <v>1416</v>
      </c>
    </row>
    <row r="844" spans="1:17" ht="12.75">
      <c r="A844" s="274">
        <v>370</v>
      </c>
      <c r="B844" s="275">
        <v>0</v>
      </c>
      <c r="C844" s="316">
        <v>0</v>
      </c>
      <c r="D844" s="275">
        <v>0</v>
      </c>
      <c r="E844" s="275">
        <v>0</v>
      </c>
      <c r="F844" s="275">
        <v>0</v>
      </c>
      <c r="G844" s="276" t="s">
        <v>1417</v>
      </c>
      <c r="H844" s="198">
        <v>0</v>
      </c>
      <c r="I844" s="198">
        <v>0</v>
      </c>
      <c r="J844" s="198">
        <v>0</v>
      </c>
      <c r="K844" s="198">
        <f t="shared" si="41"/>
        <v>0</v>
      </c>
      <c r="L844" s="328"/>
      <c r="M844" s="328"/>
      <c r="N844" s="328"/>
      <c r="O844" s="198">
        <f t="shared" si="39"/>
        <v>0</v>
      </c>
      <c r="P844" s="198">
        <f t="shared" si="40"/>
        <v>0</v>
      </c>
      <c r="Q844" s="297" t="s">
        <v>1418</v>
      </c>
    </row>
    <row r="845" spans="1:17" ht="22.5">
      <c r="A845" s="317">
        <v>370</v>
      </c>
      <c r="B845" s="303">
        <v>100</v>
      </c>
      <c r="C845" s="303"/>
      <c r="D845" s="303"/>
      <c r="E845" s="303"/>
      <c r="F845" s="303"/>
      <c r="G845" s="289" t="s">
        <v>1419</v>
      </c>
      <c r="H845" s="199">
        <v>0</v>
      </c>
      <c r="I845" s="199">
        <v>0</v>
      </c>
      <c r="J845" s="199">
        <v>0</v>
      </c>
      <c r="K845" s="199">
        <f t="shared" si="41"/>
        <v>0</v>
      </c>
      <c r="L845" s="331"/>
      <c r="M845" s="331"/>
      <c r="N845" s="331"/>
      <c r="O845" s="199">
        <f t="shared" si="39"/>
        <v>0</v>
      </c>
      <c r="P845" s="199">
        <f t="shared" si="40"/>
        <v>0</v>
      </c>
      <c r="Q845" s="296" t="s">
        <v>1420</v>
      </c>
    </row>
    <row r="846" spans="1:17" ht="12.75">
      <c r="A846" s="317">
        <v>370</v>
      </c>
      <c r="B846" s="303">
        <v>200</v>
      </c>
      <c r="C846" s="303"/>
      <c r="D846" s="303"/>
      <c r="E846" s="303"/>
      <c r="F846" s="303"/>
      <c r="G846" s="289" t="s">
        <v>1421</v>
      </c>
      <c r="H846" s="199">
        <v>0</v>
      </c>
      <c r="I846" s="199">
        <v>0</v>
      </c>
      <c r="J846" s="199">
        <v>0</v>
      </c>
      <c r="K846" s="199">
        <f t="shared" si="41"/>
        <v>0</v>
      </c>
      <c r="L846" s="331"/>
      <c r="M846" s="331"/>
      <c r="N846" s="331"/>
      <c r="O846" s="199">
        <f t="shared" si="39"/>
        <v>0</v>
      </c>
      <c r="P846" s="199">
        <f t="shared" si="40"/>
        <v>0</v>
      </c>
      <c r="Q846" s="296" t="s">
        <v>1422</v>
      </c>
    </row>
    <row r="847" spans="1:17" ht="12.75">
      <c r="A847" s="317">
        <v>370</v>
      </c>
      <c r="B847" s="299">
        <v>300</v>
      </c>
      <c r="C847" s="299"/>
      <c r="D847" s="299"/>
      <c r="E847" s="299"/>
      <c r="F847" s="299"/>
      <c r="G847" s="280" t="s">
        <v>1423</v>
      </c>
      <c r="H847" s="198">
        <v>0</v>
      </c>
      <c r="I847" s="198">
        <v>0</v>
      </c>
      <c r="J847" s="198">
        <v>0</v>
      </c>
      <c r="K847" s="198">
        <f t="shared" si="41"/>
        <v>0</v>
      </c>
      <c r="L847" s="328"/>
      <c r="M847" s="328"/>
      <c r="N847" s="328"/>
      <c r="O847" s="198">
        <f t="shared" si="39"/>
        <v>0</v>
      </c>
      <c r="P847" s="198">
        <f t="shared" si="40"/>
        <v>0</v>
      </c>
      <c r="Q847" s="296" t="s">
        <v>1424</v>
      </c>
    </row>
    <row r="848" spans="1:17" ht="12.75">
      <c r="A848" s="317">
        <v>370</v>
      </c>
      <c r="B848" s="299">
        <v>300</v>
      </c>
      <c r="C848" s="303">
        <v>100</v>
      </c>
      <c r="D848" s="303"/>
      <c r="E848" s="303"/>
      <c r="F848" s="303"/>
      <c r="G848" s="304" t="s">
        <v>472</v>
      </c>
      <c r="H848" s="339">
        <v>0</v>
      </c>
      <c r="I848" s="339">
        <v>0</v>
      </c>
      <c r="J848" s="339">
        <v>0</v>
      </c>
      <c r="K848" s="339">
        <f t="shared" si="41"/>
        <v>0</v>
      </c>
      <c r="L848" s="340"/>
      <c r="M848" s="340"/>
      <c r="N848" s="340"/>
      <c r="O848" s="339">
        <f t="shared" si="39"/>
        <v>0</v>
      </c>
      <c r="P848" s="339">
        <f t="shared" si="40"/>
        <v>0</v>
      </c>
      <c r="Q848" s="296"/>
    </row>
    <row r="849" spans="1:17" ht="12.75">
      <c r="A849" s="317">
        <v>370</v>
      </c>
      <c r="B849" s="299">
        <v>300</v>
      </c>
      <c r="C849" s="303">
        <v>900</v>
      </c>
      <c r="D849" s="303"/>
      <c r="E849" s="303"/>
      <c r="F849" s="303"/>
      <c r="G849" s="304" t="s">
        <v>1423</v>
      </c>
      <c r="H849" s="339">
        <v>0</v>
      </c>
      <c r="I849" s="339">
        <v>0</v>
      </c>
      <c r="J849" s="339">
        <v>0</v>
      </c>
      <c r="K849" s="339">
        <f t="shared" si="41"/>
        <v>0</v>
      </c>
      <c r="L849" s="340"/>
      <c r="M849" s="340"/>
      <c r="N849" s="340"/>
      <c r="O849" s="339">
        <f t="shared" si="39"/>
        <v>0</v>
      </c>
      <c r="P849" s="339">
        <f t="shared" si="40"/>
        <v>0</v>
      </c>
      <c r="Q849" s="296"/>
    </row>
    <row r="850" spans="1:17" ht="12.75">
      <c r="A850" s="274">
        <v>375</v>
      </c>
      <c r="B850" s="275">
        <v>0</v>
      </c>
      <c r="C850" s="275">
        <v>0</v>
      </c>
      <c r="D850" s="275">
        <v>0</v>
      </c>
      <c r="E850" s="275">
        <v>0</v>
      </c>
      <c r="F850" s="275">
        <v>0</v>
      </c>
      <c r="G850" s="276" t="s">
        <v>1425</v>
      </c>
      <c r="H850" s="198">
        <v>0</v>
      </c>
      <c r="I850" s="198">
        <v>0</v>
      </c>
      <c r="J850" s="198">
        <v>0</v>
      </c>
      <c r="K850" s="198">
        <f t="shared" si="41"/>
        <v>0</v>
      </c>
      <c r="L850" s="328"/>
      <c r="M850" s="328"/>
      <c r="N850" s="328"/>
      <c r="O850" s="198">
        <f t="shared" si="39"/>
        <v>0</v>
      </c>
      <c r="P850" s="198">
        <f t="shared" si="40"/>
        <v>0</v>
      </c>
      <c r="Q850" s="297"/>
    </row>
    <row r="851" spans="1:17" ht="12.75">
      <c r="A851" s="318">
        <v>375</v>
      </c>
      <c r="B851" s="319">
        <v>100</v>
      </c>
      <c r="C851" s="319"/>
      <c r="D851" s="319"/>
      <c r="E851" s="319"/>
      <c r="F851" s="319"/>
      <c r="G851" s="289" t="s">
        <v>1426</v>
      </c>
      <c r="H851" s="199">
        <v>0</v>
      </c>
      <c r="I851" s="199">
        <v>0</v>
      </c>
      <c r="J851" s="199">
        <v>0</v>
      </c>
      <c r="K851" s="199">
        <f t="shared" si="41"/>
        <v>0</v>
      </c>
      <c r="L851" s="331"/>
      <c r="M851" s="331"/>
      <c r="N851" s="331"/>
      <c r="O851" s="199">
        <f t="shared" si="39"/>
        <v>0</v>
      </c>
      <c r="P851" s="199">
        <f t="shared" si="40"/>
        <v>0</v>
      </c>
      <c r="Q851" s="320" t="s">
        <v>1427</v>
      </c>
    </row>
    <row r="852" spans="1:17" ht="12.75">
      <c r="A852" s="299">
        <v>375</v>
      </c>
      <c r="B852" s="303">
        <v>200</v>
      </c>
      <c r="C852" s="303"/>
      <c r="D852" s="303"/>
      <c r="E852" s="303"/>
      <c r="F852" s="303"/>
      <c r="G852" s="284" t="s">
        <v>1428</v>
      </c>
      <c r="H852" s="199">
        <v>0</v>
      </c>
      <c r="I852" s="199">
        <v>0</v>
      </c>
      <c r="J852" s="199">
        <v>0</v>
      </c>
      <c r="K852" s="199">
        <f t="shared" si="41"/>
        <v>0</v>
      </c>
      <c r="L852" s="331"/>
      <c r="M852" s="331"/>
      <c r="N852" s="331"/>
      <c r="O852" s="199">
        <f t="shared" si="39"/>
        <v>0</v>
      </c>
      <c r="P852" s="199">
        <f t="shared" si="40"/>
        <v>0</v>
      </c>
      <c r="Q852" s="320" t="s">
        <v>1429</v>
      </c>
    </row>
    <row r="853" spans="1:17" ht="33.75">
      <c r="A853" s="283">
        <v>380</v>
      </c>
      <c r="B853" s="283">
        <v>0</v>
      </c>
      <c r="C853" s="283">
        <v>0</v>
      </c>
      <c r="D853" s="283">
        <v>0</v>
      </c>
      <c r="E853" s="283">
        <v>0</v>
      </c>
      <c r="F853" s="283">
        <v>0</v>
      </c>
      <c r="G853" s="284" t="s">
        <v>1430</v>
      </c>
      <c r="H853" s="199">
        <v>0</v>
      </c>
      <c r="I853" s="199">
        <v>0</v>
      </c>
      <c r="J853" s="199">
        <v>0</v>
      </c>
      <c r="K853" s="199">
        <f t="shared" si="41"/>
        <v>0</v>
      </c>
      <c r="L853" s="333"/>
      <c r="M853" s="333"/>
      <c r="N853" s="333"/>
      <c r="O853" s="332">
        <f t="shared" si="39"/>
        <v>0</v>
      </c>
      <c r="P853" s="332">
        <f t="shared" si="40"/>
        <v>0</v>
      </c>
      <c r="Q853" s="307" t="s">
        <v>1431</v>
      </c>
    </row>
    <row r="854" spans="1:17" ht="12.75">
      <c r="A854" s="274">
        <v>390</v>
      </c>
      <c r="B854" s="275">
        <v>0</v>
      </c>
      <c r="C854" s="275">
        <v>0</v>
      </c>
      <c r="D854" s="275">
        <v>0</v>
      </c>
      <c r="E854" s="275">
        <v>0</v>
      </c>
      <c r="F854" s="275">
        <v>0</v>
      </c>
      <c r="G854" s="276" t="s">
        <v>102</v>
      </c>
      <c r="H854" s="198">
        <v>0</v>
      </c>
      <c r="I854" s="198">
        <v>0</v>
      </c>
      <c r="J854" s="198">
        <v>0</v>
      </c>
      <c r="K854" s="198">
        <f t="shared" si="41"/>
        <v>0</v>
      </c>
      <c r="L854" s="328"/>
      <c r="M854" s="328"/>
      <c r="N854" s="328"/>
      <c r="O854" s="198">
        <f t="shared" si="39"/>
        <v>0</v>
      </c>
      <c r="P854" s="198">
        <f t="shared" si="40"/>
        <v>0</v>
      </c>
      <c r="Q854" s="297" t="s">
        <v>1432</v>
      </c>
    </row>
    <row r="855" spans="1:17" ht="12.75">
      <c r="A855" s="321">
        <v>390</v>
      </c>
      <c r="B855" s="303">
        <v>100</v>
      </c>
      <c r="C855" s="303"/>
      <c r="D855" s="303"/>
      <c r="E855" s="303"/>
      <c r="F855" s="303"/>
      <c r="G855" s="289" t="s">
        <v>1433</v>
      </c>
      <c r="H855" s="199">
        <v>0</v>
      </c>
      <c r="I855" s="199">
        <v>0</v>
      </c>
      <c r="J855" s="199">
        <v>0</v>
      </c>
      <c r="K855" s="199">
        <f t="shared" si="41"/>
        <v>0</v>
      </c>
      <c r="L855" s="331"/>
      <c r="M855" s="331"/>
      <c r="N855" s="331"/>
      <c r="O855" s="199">
        <f t="shared" si="39"/>
        <v>0</v>
      </c>
      <c r="P855" s="199">
        <f t="shared" si="40"/>
        <v>0</v>
      </c>
      <c r="Q855" s="296" t="s">
        <v>1434</v>
      </c>
    </row>
    <row r="856" spans="1:17" ht="12.75">
      <c r="A856" s="317">
        <v>390</v>
      </c>
      <c r="B856" s="299">
        <v>200</v>
      </c>
      <c r="C856" s="299"/>
      <c r="D856" s="299"/>
      <c r="E856" s="299"/>
      <c r="F856" s="299"/>
      <c r="G856" s="280" t="s">
        <v>1435</v>
      </c>
      <c r="H856" s="198">
        <v>0</v>
      </c>
      <c r="I856" s="198">
        <v>0</v>
      </c>
      <c r="J856" s="198">
        <v>0</v>
      </c>
      <c r="K856" s="198">
        <f t="shared" si="41"/>
        <v>0</v>
      </c>
      <c r="L856" s="328"/>
      <c r="M856" s="328"/>
      <c r="N856" s="328"/>
      <c r="O856" s="198">
        <f t="shared" si="39"/>
        <v>0</v>
      </c>
      <c r="P856" s="198">
        <f t="shared" si="40"/>
        <v>0</v>
      </c>
      <c r="Q856" s="296" t="s">
        <v>1436</v>
      </c>
    </row>
    <row r="857" spans="1:17" ht="22.5">
      <c r="A857" s="317">
        <v>390</v>
      </c>
      <c r="B857" s="299">
        <v>200</v>
      </c>
      <c r="C857" s="303">
        <v>100</v>
      </c>
      <c r="D857" s="303"/>
      <c r="E857" s="303"/>
      <c r="F857" s="303"/>
      <c r="G857" s="289" t="s">
        <v>1437</v>
      </c>
      <c r="H857" s="199">
        <v>0</v>
      </c>
      <c r="I857" s="199">
        <v>0</v>
      </c>
      <c r="J857" s="199">
        <v>0</v>
      </c>
      <c r="K857" s="199">
        <f t="shared" si="41"/>
        <v>0</v>
      </c>
      <c r="L857" s="331"/>
      <c r="M857" s="331"/>
      <c r="N857" s="331"/>
      <c r="O857" s="199">
        <f t="shared" si="39"/>
        <v>0</v>
      </c>
      <c r="P857" s="199">
        <f t="shared" si="40"/>
        <v>0</v>
      </c>
      <c r="Q857" s="296" t="s">
        <v>1438</v>
      </c>
    </row>
    <row r="858" spans="1:17" ht="22.5">
      <c r="A858" s="317">
        <v>390</v>
      </c>
      <c r="B858" s="299">
        <v>200</v>
      </c>
      <c r="C858" s="303">
        <v>200</v>
      </c>
      <c r="D858" s="303"/>
      <c r="E858" s="303"/>
      <c r="F858" s="303"/>
      <c r="G858" s="289" t="s">
        <v>1439</v>
      </c>
      <c r="H858" s="199">
        <v>0</v>
      </c>
      <c r="I858" s="199">
        <v>0</v>
      </c>
      <c r="J858" s="199">
        <v>0</v>
      </c>
      <c r="K858" s="199">
        <f t="shared" si="41"/>
        <v>0</v>
      </c>
      <c r="L858" s="331"/>
      <c r="M858" s="331"/>
      <c r="N858" s="331"/>
      <c r="O858" s="199">
        <f t="shared" si="39"/>
        <v>0</v>
      </c>
      <c r="P858" s="199">
        <f t="shared" si="40"/>
        <v>0</v>
      </c>
      <c r="Q858" s="296" t="s">
        <v>1440</v>
      </c>
    </row>
    <row r="859" spans="1:17" ht="12.75">
      <c r="A859" s="317">
        <v>390</v>
      </c>
      <c r="B859" s="299">
        <v>200</v>
      </c>
      <c r="C859" s="299">
        <v>300</v>
      </c>
      <c r="D859" s="299"/>
      <c r="E859" s="299"/>
      <c r="F859" s="299"/>
      <c r="G859" s="280" t="s">
        <v>1441</v>
      </c>
      <c r="H859" s="198">
        <v>0</v>
      </c>
      <c r="I859" s="198">
        <v>0</v>
      </c>
      <c r="J859" s="198">
        <v>0</v>
      </c>
      <c r="K859" s="198">
        <f t="shared" si="41"/>
        <v>0</v>
      </c>
      <c r="L859" s="328"/>
      <c r="M859" s="328"/>
      <c r="N859" s="328"/>
      <c r="O859" s="198">
        <f t="shared" si="39"/>
        <v>0</v>
      </c>
      <c r="P859" s="198">
        <f t="shared" si="40"/>
        <v>0</v>
      </c>
      <c r="Q859" s="296" t="s">
        <v>1442</v>
      </c>
    </row>
    <row r="860" spans="1:17" ht="33.75">
      <c r="A860" s="317">
        <v>390</v>
      </c>
      <c r="B860" s="299">
        <v>200</v>
      </c>
      <c r="C860" s="299">
        <v>300</v>
      </c>
      <c r="D860" s="299">
        <v>100</v>
      </c>
      <c r="E860" s="299"/>
      <c r="F860" s="299"/>
      <c r="G860" s="280" t="s">
        <v>1443</v>
      </c>
      <c r="H860" s="198">
        <v>0</v>
      </c>
      <c r="I860" s="198">
        <v>0</v>
      </c>
      <c r="J860" s="198">
        <v>0</v>
      </c>
      <c r="K860" s="198">
        <f t="shared" si="41"/>
        <v>0</v>
      </c>
      <c r="L860" s="328"/>
      <c r="M860" s="328"/>
      <c r="N860" s="328"/>
      <c r="O860" s="198">
        <f t="shared" si="39"/>
        <v>0</v>
      </c>
      <c r="P860" s="198">
        <f t="shared" si="40"/>
        <v>0</v>
      </c>
      <c r="Q860" s="296" t="s">
        <v>1444</v>
      </c>
    </row>
    <row r="861" spans="1:17" ht="45">
      <c r="A861" s="317">
        <v>390</v>
      </c>
      <c r="B861" s="299">
        <v>200</v>
      </c>
      <c r="C861" s="299">
        <v>300</v>
      </c>
      <c r="D861" s="299">
        <v>100</v>
      </c>
      <c r="E861" s="303">
        <v>10</v>
      </c>
      <c r="F861" s="303"/>
      <c r="G861" s="289" t="s">
        <v>1445</v>
      </c>
      <c r="H861" s="199">
        <v>0</v>
      </c>
      <c r="I861" s="199">
        <v>0</v>
      </c>
      <c r="J861" s="199">
        <v>0</v>
      </c>
      <c r="K861" s="199">
        <f t="shared" si="41"/>
        <v>0</v>
      </c>
      <c r="L861" s="331"/>
      <c r="M861" s="331"/>
      <c r="N861" s="331"/>
      <c r="O861" s="199">
        <f t="shared" si="39"/>
        <v>0</v>
      </c>
      <c r="P861" s="199">
        <f t="shared" si="40"/>
        <v>0</v>
      </c>
      <c r="Q861" s="296" t="s">
        <v>1446</v>
      </c>
    </row>
    <row r="862" spans="1:17" ht="45">
      <c r="A862" s="317">
        <v>390</v>
      </c>
      <c r="B862" s="299">
        <v>200</v>
      </c>
      <c r="C862" s="299">
        <v>300</v>
      </c>
      <c r="D862" s="299">
        <v>100</v>
      </c>
      <c r="E862" s="303">
        <v>20</v>
      </c>
      <c r="F862" s="303"/>
      <c r="G862" s="289" t="s">
        <v>1447</v>
      </c>
      <c r="H862" s="199">
        <v>864</v>
      </c>
      <c r="I862" s="199">
        <v>0</v>
      </c>
      <c r="J862" s="199">
        <v>0</v>
      </c>
      <c r="K862" s="199">
        <f t="shared" si="41"/>
        <v>0</v>
      </c>
      <c r="L862" s="331"/>
      <c r="M862" s="331"/>
      <c r="N862" s="331"/>
      <c r="O862" s="199">
        <f t="shared" si="39"/>
        <v>-864</v>
      </c>
      <c r="P862" s="199">
        <f t="shared" si="40"/>
        <v>0</v>
      </c>
      <c r="Q862" s="296" t="s">
        <v>1448</v>
      </c>
    </row>
    <row r="863" spans="1:17" ht="22.5">
      <c r="A863" s="317">
        <v>390</v>
      </c>
      <c r="B863" s="299">
        <v>200</v>
      </c>
      <c r="C863" s="299">
        <v>300</v>
      </c>
      <c r="D863" s="299">
        <v>200</v>
      </c>
      <c r="E863" s="299"/>
      <c r="F863" s="299"/>
      <c r="G863" s="280" t="s">
        <v>1449</v>
      </c>
      <c r="H863" s="198">
        <v>0</v>
      </c>
      <c r="I863" s="198">
        <v>0</v>
      </c>
      <c r="J863" s="198">
        <v>0</v>
      </c>
      <c r="K863" s="198">
        <f t="shared" si="41"/>
        <v>0</v>
      </c>
      <c r="L863" s="328"/>
      <c r="M863" s="328"/>
      <c r="N863" s="328"/>
      <c r="O863" s="198">
        <f t="shared" si="39"/>
        <v>0</v>
      </c>
      <c r="P863" s="198">
        <f t="shared" si="40"/>
        <v>0</v>
      </c>
      <c r="Q863" s="296" t="s">
        <v>1450</v>
      </c>
    </row>
    <row r="864" spans="1:17" ht="33.75">
      <c r="A864" s="317">
        <v>390</v>
      </c>
      <c r="B864" s="299">
        <v>200</v>
      </c>
      <c r="C864" s="299">
        <v>300</v>
      </c>
      <c r="D864" s="299">
        <v>200</v>
      </c>
      <c r="E864" s="303">
        <v>10</v>
      </c>
      <c r="F864" s="303"/>
      <c r="G864" s="289" t="s">
        <v>1451</v>
      </c>
      <c r="H864" s="199">
        <v>0</v>
      </c>
      <c r="I864" s="199">
        <v>0</v>
      </c>
      <c r="J864" s="199">
        <v>0</v>
      </c>
      <c r="K864" s="199">
        <f t="shared" si="41"/>
        <v>0</v>
      </c>
      <c r="L864" s="331"/>
      <c r="M864" s="331"/>
      <c r="N864" s="331"/>
      <c r="O864" s="199">
        <f t="shared" si="39"/>
        <v>0</v>
      </c>
      <c r="P864" s="199">
        <f t="shared" si="40"/>
        <v>0</v>
      </c>
      <c r="Q864" s="296" t="s">
        <v>1452</v>
      </c>
    </row>
    <row r="865" spans="1:17" ht="22.5">
      <c r="A865" s="317">
        <v>390</v>
      </c>
      <c r="B865" s="299">
        <v>200</v>
      </c>
      <c r="C865" s="299">
        <v>300</v>
      </c>
      <c r="D865" s="299">
        <v>200</v>
      </c>
      <c r="E865" s="299">
        <v>20</v>
      </c>
      <c r="F865" s="299"/>
      <c r="G865" s="280" t="s">
        <v>1453</v>
      </c>
      <c r="H865" s="198">
        <v>0</v>
      </c>
      <c r="I865" s="198">
        <v>0</v>
      </c>
      <c r="J865" s="198">
        <v>0</v>
      </c>
      <c r="K865" s="198">
        <f t="shared" si="41"/>
        <v>0</v>
      </c>
      <c r="L865" s="328"/>
      <c r="M865" s="328"/>
      <c r="N865" s="328"/>
      <c r="O865" s="198">
        <f t="shared" si="39"/>
        <v>0</v>
      </c>
      <c r="P865" s="198">
        <f t="shared" si="40"/>
        <v>0</v>
      </c>
      <c r="Q865" s="296" t="s">
        <v>1454</v>
      </c>
    </row>
    <row r="866" spans="1:17" ht="33.75">
      <c r="A866" s="317">
        <v>390</v>
      </c>
      <c r="B866" s="299">
        <v>200</v>
      </c>
      <c r="C866" s="299">
        <v>300</v>
      </c>
      <c r="D866" s="299">
        <v>200</v>
      </c>
      <c r="E866" s="299">
        <v>20</v>
      </c>
      <c r="F866" s="303">
        <v>5</v>
      </c>
      <c r="G866" s="289" t="s">
        <v>1455</v>
      </c>
      <c r="H866" s="199">
        <v>79675</v>
      </c>
      <c r="I866" s="199">
        <v>0</v>
      </c>
      <c r="J866" s="199">
        <v>0</v>
      </c>
      <c r="K866" s="199">
        <f t="shared" si="41"/>
        <v>0</v>
      </c>
      <c r="L866" s="331"/>
      <c r="M866" s="331"/>
      <c r="N866" s="331"/>
      <c r="O866" s="199">
        <f t="shared" si="39"/>
        <v>-79675</v>
      </c>
      <c r="P866" s="199">
        <f t="shared" si="40"/>
        <v>0</v>
      </c>
      <c r="Q866" s="296" t="s">
        <v>1456</v>
      </c>
    </row>
    <row r="867" spans="1:17" ht="33.75">
      <c r="A867" s="317">
        <v>390</v>
      </c>
      <c r="B867" s="299">
        <v>200</v>
      </c>
      <c r="C867" s="299">
        <v>300</v>
      </c>
      <c r="D867" s="299">
        <v>200</v>
      </c>
      <c r="E867" s="299">
        <v>20</v>
      </c>
      <c r="F867" s="303">
        <v>10</v>
      </c>
      <c r="G867" s="289" t="s">
        <v>1457</v>
      </c>
      <c r="H867" s="199">
        <v>2073</v>
      </c>
      <c r="I867" s="199">
        <v>0</v>
      </c>
      <c r="J867" s="199">
        <v>0</v>
      </c>
      <c r="K867" s="199">
        <f t="shared" si="41"/>
        <v>0</v>
      </c>
      <c r="L867" s="331"/>
      <c r="M867" s="331"/>
      <c r="N867" s="331"/>
      <c r="O867" s="199">
        <f t="shared" si="39"/>
        <v>-2073</v>
      </c>
      <c r="P867" s="199">
        <f t="shared" si="40"/>
        <v>0</v>
      </c>
      <c r="Q867" s="296" t="s">
        <v>1458</v>
      </c>
    </row>
    <row r="868" spans="1:17" ht="33.75">
      <c r="A868" s="317">
        <v>390</v>
      </c>
      <c r="B868" s="299">
        <v>200</v>
      </c>
      <c r="C868" s="299">
        <v>300</v>
      </c>
      <c r="D868" s="299">
        <v>200</v>
      </c>
      <c r="E868" s="299">
        <v>20</v>
      </c>
      <c r="F868" s="303">
        <v>15</v>
      </c>
      <c r="G868" s="289" t="s">
        <v>1459</v>
      </c>
      <c r="H868" s="199">
        <v>12443</v>
      </c>
      <c r="I868" s="199">
        <v>0</v>
      </c>
      <c r="J868" s="199">
        <v>0</v>
      </c>
      <c r="K868" s="199">
        <f t="shared" si="41"/>
        <v>0</v>
      </c>
      <c r="L868" s="331"/>
      <c r="M868" s="331"/>
      <c r="N868" s="331"/>
      <c r="O868" s="199">
        <f t="shared" si="39"/>
        <v>-12443</v>
      </c>
      <c r="P868" s="199">
        <f t="shared" si="40"/>
        <v>0</v>
      </c>
      <c r="Q868" s="296" t="s">
        <v>1460</v>
      </c>
    </row>
    <row r="869" spans="1:17" ht="45">
      <c r="A869" s="317">
        <v>390</v>
      </c>
      <c r="B869" s="299">
        <v>200</v>
      </c>
      <c r="C869" s="299">
        <v>300</v>
      </c>
      <c r="D869" s="299">
        <v>200</v>
      </c>
      <c r="E869" s="303">
        <v>30</v>
      </c>
      <c r="F869" s="303"/>
      <c r="G869" s="289" t="s">
        <v>1461</v>
      </c>
      <c r="H869" s="199">
        <v>0</v>
      </c>
      <c r="I869" s="199">
        <v>0</v>
      </c>
      <c r="J869" s="199">
        <v>0</v>
      </c>
      <c r="K869" s="199">
        <f t="shared" si="41"/>
        <v>0</v>
      </c>
      <c r="L869" s="331"/>
      <c r="M869" s="331"/>
      <c r="N869" s="331"/>
      <c r="O869" s="199">
        <f t="shared" si="39"/>
        <v>0</v>
      </c>
      <c r="P869" s="199">
        <f t="shared" si="40"/>
        <v>0</v>
      </c>
      <c r="Q869" s="296" t="s">
        <v>1462</v>
      </c>
    </row>
    <row r="870" spans="1:17" ht="45">
      <c r="A870" s="317">
        <v>390</v>
      </c>
      <c r="B870" s="299">
        <v>200</v>
      </c>
      <c r="C870" s="299">
        <v>300</v>
      </c>
      <c r="D870" s="299">
        <v>200</v>
      </c>
      <c r="E870" s="303">
        <v>40</v>
      </c>
      <c r="F870" s="303"/>
      <c r="G870" s="289" t="s">
        <v>1463</v>
      </c>
      <c r="H870" s="199">
        <v>0</v>
      </c>
      <c r="I870" s="199">
        <v>0</v>
      </c>
      <c r="J870" s="199">
        <v>0</v>
      </c>
      <c r="K870" s="199">
        <f t="shared" si="41"/>
        <v>0</v>
      </c>
      <c r="L870" s="331"/>
      <c r="M870" s="331"/>
      <c r="N870" s="331"/>
      <c r="O870" s="199">
        <f t="shared" si="39"/>
        <v>0</v>
      </c>
      <c r="P870" s="199">
        <f t="shared" si="40"/>
        <v>0</v>
      </c>
      <c r="Q870" s="296" t="s">
        <v>1464</v>
      </c>
    </row>
    <row r="871" spans="1:17" ht="45">
      <c r="A871" s="317">
        <v>390</v>
      </c>
      <c r="B871" s="299">
        <v>200</v>
      </c>
      <c r="C871" s="299">
        <v>300</v>
      </c>
      <c r="D871" s="299">
        <v>200</v>
      </c>
      <c r="E871" s="303">
        <v>50</v>
      </c>
      <c r="F871" s="303"/>
      <c r="G871" s="289" t="s">
        <v>1465</v>
      </c>
      <c r="H871" s="199">
        <v>0</v>
      </c>
      <c r="I871" s="199">
        <v>0</v>
      </c>
      <c r="J871" s="199">
        <v>0</v>
      </c>
      <c r="K871" s="199">
        <f t="shared" si="41"/>
        <v>0</v>
      </c>
      <c r="L871" s="331"/>
      <c r="M871" s="331"/>
      <c r="N871" s="331"/>
      <c r="O871" s="199">
        <f t="shared" si="39"/>
        <v>0</v>
      </c>
      <c r="P871" s="199">
        <f t="shared" si="40"/>
        <v>0</v>
      </c>
      <c r="Q871" s="296" t="s">
        <v>1466</v>
      </c>
    </row>
    <row r="872" spans="1:17" ht="33.75">
      <c r="A872" s="317">
        <v>390</v>
      </c>
      <c r="B872" s="299">
        <v>200</v>
      </c>
      <c r="C872" s="299">
        <v>300</v>
      </c>
      <c r="D872" s="299">
        <v>200</v>
      </c>
      <c r="E872" s="303">
        <v>60</v>
      </c>
      <c r="F872" s="303"/>
      <c r="G872" s="289" t="s">
        <v>1467</v>
      </c>
      <c r="H872" s="199">
        <v>9168</v>
      </c>
      <c r="I872" s="199">
        <v>0</v>
      </c>
      <c r="J872" s="199">
        <v>0</v>
      </c>
      <c r="K872" s="199">
        <f t="shared" si="41"/>
        <v>0</v>
      </c>
      <c r="L872" s="331"/>
      <c r="M872" s="331"/>
      <c r="N872" s="331"/>
      <c r="O872" s="199">
        <f t="shared" si="39"/>
        <v>-9168</v>
      </c>
      <c r="P872" s="199">
        <f t="shared" si="40"/>
        <v>0</v>
      </c>
      <c r="Q872" s="296" t="s">
        <v>1468</v>
      </c>
    </row>
    <row r="873" spans="1:17" ht="22.5">
      <c r="A873" s="317">
        <v>390</v>
      </c>
      <c r="B873" s="299">
        <v>200</v>
      </c>
      <c r="C873" s="299">
        <v>300</v>
      </c>
      <c r="D873" s="299">
        <v>200</v>
      </c>
      <c r="E873" s="303">
        <v>90</v>
      </c>
      <c r="F873" s="303"/>
      <c r="G873" s="289" t="s">
        <v>1469</v>
      </c>
      <c r="H873" s="199">
        <v>28139</v>
      </c>
      <c r="I873" s="199">
        <v>0</v>
      </c>
      <c r="J873" s="199">
        <v>0</v>
      </c>
      <c r="K873" s="199">
        <f t="shared" si="41"/>
        <v>0</v>
      </c>
      <c r="L873" s="331"/>
      <c r="M873" s="331"/>
      <c r="N873" s="331"/>
      <c r="O873" s="199">
        <f t="shared" si="39"/>
        <v>-28139</v>
      </c>
      <c r="P873" s="199">
        <f t="shared" si="40"/>
        <v>0</v>
      </c>
      <c r="Q873" s="296" t="s">
        <v>1470</v>
      </c>
    </row>
    <row r="874" spans="1:17" ht="12.75">
      <c r="A874" s="317">
        <v>390</v>
      </c>
      <c r="B874" s="299">
        <v>200</v>
      </c>
      <c r="C874" s="299">
        <v>400</v>
      </c>
      <c r="D874" s="299"/>
      <c r="E874" s="299"/>
      <c r="F874" s="299"/>
      <c r="G874" s="280" t="s">
        <v>1471</v>
      </c>
      <c r="H874" s="198">
        <v>0</v>
      </c>
      <c r="I874" s="198">
        <v>0</v>
      </c>
      <c r="J874" s="198">
        <v>0</v>
      </c>
      <c r="K874" s="198">
        <f t="shared" si="41"/>
        <v>0</v>
      </c>
      <c r="L874" s="328"/>
      <c r="M874" s="328"/>
      <c r="N874" s="328"/>
      <c r="O874" s="198">
        <f t="shared" si="39"/>
        <v>0</v>
      </c>
      <c r="P874" s="198">
        <f t="shared" si="40"/>
        <v>0</v>
      </c>
      <c r="Q874" s="296" t="s">
        <v>1472</v>
      </c>
    </row>
    <row r="875" spans="1:17" ht="22.5">
      <c r="A875" s="317">
        <v>390</v>
      </c>
      <c r="B875" s="299">
        <v>200</v>
      </c>
      <c r="C875" s="299">
        <v>400</v>
      </c>
      <c r="D875" s="303">
        <v>50</v>
      </c>
      <c r="E875" s="299"/>
      <c r="F875" s="299"/>
      <c r="G875" s="289" t="s">
        <v>1473</v>
      </c>
      <c r="H875" s="199">
        <v>0</v>
      </c>
      <c r="I875" s="199">
        <v>0</v>
      </c>
      <c r="J875" s="199">
        <v>0</v>
      </c>
      <c r="K875" s="199">
        <f t="shared" si="41"/>
        <v>0</v>
      </c>
      <c r="L875" s="331"/>
      <c r="M875" s="331"/>
      <c r="N875" s="331"/>
      <c r="O875" s="199">
        <f t="shared" si="39"/>
        <v>0</v>
      </c>
      <c r="P875" s="199">
        <f t="shared" si="40"/>
        <v>0</v>
      </c>
      <c r="Q875" s="296" t="s">
        <v>1474</v>
      </c>
    </row>
    <row r="876" spans="1:17" ht="33.75">
      <c r="A876" s="317">
        <v>390</v>
      </c>
      <c r="B876" s="299">
        <v>200</v>
      </c>
      <c r="C876" s="299">
        <v>400</v>
      </c>
      <c r="D876" s="303">
        <v>100</v>
      </c>
      <c r="E876" s="303"/>
      <c r="F876" s="303"/>
      <c r="G876" s="289" t="s">
        <v>1475</v>
      </c>
      <c r="H876" s="199">
        <v>0</v>
      </c>
      <c r="I876" s="199">
        <v>0</v>
      </c>
      <c r="J876" s="199">
        <v>0</v>
      </c>
      <c r="K876" s="199">
        <f t="shared" si="41"/>
        <v>0</v>
      </c>
      <c r="L876" s="331"/>
      <c r="M876" s="331"/>
      <c r="N876" s="331"/>
      <c r="O876" s="199">
        <f t="shared" si="39"/>
        <v>0</v>
      </c>
      <c r="P876" s="199">
        <f t="shared" si="40"/>
        <v>0</v>
      </c>
      <c r="Q876" s="296" t="s">
        <v>1476</v>
      </c>
    </row>
    <row r="877" spans="1:17" ht="12.75">
      <c r="A877" s="317">
        <v>390</v>
      </c>
      <c r="B877" s="299">
        <v>200</v>
      </c>
      <c r="C877" s="299">
        <v>400</v>
      </c>
      <c r="D877" s="299">
        <v>200</v>
      </c>
      <c r="E877" s="299"/>
      <c r="F877" s="299"/>
      <c r="G877" s="280" t="s">
        <v>1477</v>
      </c>
      <c r="H877" s="198">
        <v>0</v>
      </c>
      <c r="I877" s="198">
        <v>0</v>
      </c>
      <c r="J877" s="198">
        <v>0</v>
      </c>
      <c r="K877" s="198">
        <f t="shared" si="41"/>
        <v>0</v>
      </c>
      <c r="L877" s="328"/>
      <c r="M877" s="328"/>
      <c r="N877" s="328"/>
      <c r="O877" s="198">
        <f t="shared" si="39"/>
        <v>0</v>
      </c>
      <c r="P877" s="198">
        <f t="shared" si="40"/>
        <v>0</v>
      </c>
      <c r="Q877" s="296" t="s">
        <v>1478</v>
      </c>
    </row>
    <row r="878" spans="1:17" ht="33.75">
      <c r="A878" s="317">
        <v>390</v>
      </c>
      <c r="B878" s="299">
        <v>200</v>
      </c>
      <c r="C878" s="299">
        <v>400</v>
      </c>
      <c r="D878" s="299">
        <v>200</v>
      </c>
      <c r="E878" s="303">
        <v>10</v>
      </c>
      <c r="F878" s="303"/>
      <c r="G878" s="289" t="s">
        <v>1479</v>
      </c>
      <c r="H878" s="199">
        <v>0</v>
      </c>
      <c r="I878" s="199">
        <v>0</v>
      </c>
      <c r="J878" s="199">
        <v>0</v>
      </c>
      <c r="K878" s="199">
        <f t="shared" si="41"/>
        <v>0</v>
      </c>
      <c r="L878" s="331"/>
      <c r="M878" s="331"/>
      <c r="N878" s="331"/>
      <c r="O878" s="199">
        <f t="shared" si="39"/>
        <v>0</v>
      </c>
      <c r="P878" s="199">
        <f t="shared" si="40"/>
        <v>0</v>
      </c>
      <c r="Q878" s="296" t="s">
        <v>1480</v>
      </c>
    </row>
    <row r="879" spans="1:17" ht="22.5">
      <c r="A879" s="317">
        <v>390</v>
      </c>
      <c r="B879" s="299">
        <v>200</v>
      </c>
      <c r="C879" s="299">
        <v>400</v>
      </c>
      <c r="D879" s="299">
        <v>200</v>
      </c>
      <c r="E879" s="303">
        <v>20</v>
      </c>
      <c r="F879" s="303"/>
      <c r="G879" s="289" t="s">
        <v>1481</v>
      </c>
      <c r="H879" s="199">
        <v>0</v>
      </c>
      <c r="I879" s="199">
        <v>0</v>
      </c>
      <c r="J879" s="199">
        <v>0</v>
      </c>
      <c r="K879" s="199">
        <f t="shared" si="41"/>
        <v>0</v>
      </c>
      <c r="L879" s="331"/>
      <c r="M879" s="331"/>
      <c r="N879" s="331"/>
      <c r="O879" s="199">
        <f t="shared" si="39"/>
        <v>0</v>
      </c>
      <c r="P879" s="199">
        <f t="shared" si="40"/>
        <v>0</v>
      </c>
      <c r="Q879" s="296" t="s">
        <v>1482</v>
      </c>
    </row>
    <row r="880" spans="1:17" ht="45">
      <c r="A880" s="317">
        <v>390</v>
      </c>
      <c r="B880" s="299">
        <v>200</v>
      </c>
      <c r="C880" s="299">
        <v>400</v>
      </c>
      <c r="D880" s="299">
        <v>200</v>
      </c>
      <c r="E880" s="303">
        <v>30</v>
      </c>
      <c r="F880" s="303"/>
      <c r="G880" s="289" t="s">
        <v>1483</v>
      </c>
      <c r="H880" s="199">
        <v>0</v>
      </c>
      <c r="I880" s="199">
        <v>0</v>
      </c>
      <c r="J880" s="199">
        <v>0</v>
      </c>
      <c r="K880" s="199">
        <f t="shared" si="41"/>
        <v>0</v>
      </c>
      <c r="L880" s="331"/>
      <c r="M880" s="331"/>
      <c r="N880" s="331"/>
      <c r="O880" s="199">
        <f t="shared" si="39"/>
        <v>0</v>
      </c>
      <c r="P880" s="199">
        <f t="shared" si="40"/>
        <v>0</v>
      </c>
      <c r="Q880" s="296" t="s">
        <v>1484</v>
      </c>
    </row>
    <row r="881" spans="1:17" ht="31.15" customHeight="1">
      <c r="A881" s="317">
        <v>390</v>
      </c>
      <c r="B881" s="299">
        <v>200</v>
      </c>
      <c r="C881" s="299">
        <v>400</v>
      </c>
      <c r="D881" s="299">
        <v>200</v>
      </c>
      <c r="E881" s="303">
        <v>40</v>
      </c>
      <c r="F881" s="303"/>
      <c r="G881" s="289" t="s">
        <v>1485</v>
      </c>
      <c r="H881" s="199">
        <v>0</v>
      </c>
      <c r="I881" s="199">
        <v>0</v>
      </c>
      <c r="J881" s="199">
        <v>0</v>
      </c>
      <c r="K881" s="199">
        <f t="shared" si="41"/>
        <v>0</v>
      </c>
      <c r="L881" s="331"/>
      <c r="M881" s="331"/>
      <c r="N881" s="331"/>
      <c r="O881" s="199">
        <f t="shared" si="39"/>
        <v>0</v>
      </c>
      <c r="P881" s="199">
        <f t="shared" si="40"/>
        <v>0</v>
      </c>
      <c r="Q881" s="296" t="s">
        <v>1486</v>
      </c>
    </row>
    <row r="882" spans="1:17" ht="31.15" customHeight="1">
      <c r="A882" s="317">
        <v>390</v>
      </c>
      <c r="B882" s="299">
        <v>200</v>
      </c>
      <c r="C882" s="299">
        <v>400</v>
      </c>
      <c r="D882" s="299">
        <v>200</v>
      </c>
      <c r="E882" s="303">
        <v>50</v>
      </c>
      <c r="F882" s="303"/>
      <c r="G882" s="289" t="s">
        <v>1487</v>
      </c>
      <c r="H882" s="199">
        <v>0</v>
      </c>
      <c r="I882" s="199">
        <v>0</v>
      </c>
      <c r="J882" s="199">
        <v>0</v>
      </c>
      <c r="K882" s="199">
        <f t="shared" si="41"/>
        <v>0</v>
      </c>
      <c r="L882" s="331"/>
      <c r="M882" s="331"/>
      <c r="N882" s="331"/>
      <c r="O882" s="199">
        <f t="shared" si="39"/>
        <v>0</v>
      </c>
      <c r="P882" s="199">
        <f t="shared" si="40"/>
        <v>0</v>
      </c>
      <c r="Q882" s="296" t="s">
        <v>1488</v>
      </c>
    </row>
    <row r="883" spans="1:17" ht="33.75">
      <c r="A883" s="317">
        <v>390</v>
      </c>
      <c r="B883" s="299">
        <v>200</v>
      </c>
      <c r="C883" s="299">
        <v>400</v>
      </c>
      <c r="D883" s="299">
        <v>200</v>
      </c>
      <c r="E883" s="303">
        <v>60</v>
      </c>
      <c r="F883" s="303"/>
      <c r="G883" s="289" t="s">
        <v>1489</v>
      </c>
      <c r="H883" s="199">
        <v>0</v>
      </c>
      <c r="I883" s="199">
        <v>0</v>
      </c>
      <c r="J883" s="199">
        <v>0</v>
      </c>
      <c r="K883" s="199">
        <f t="shared" si="41"/>
        <v>0</v>
      </c>
      <c r="L883" s="331"/>
      <c r="M883" s="331"/>
      <c r="N883" s="331"/>
      <c r="O883" s="199">
        <f t="shared" si="39"/>
        <v>0</v>
      </c>
      <c r="P883" s="199">
        <f t="shared" si="40"/>
        <v>0</v>
      </c>
      <c r="Q883" s="296" t="s">
        <v>1490</v>
      </c>
    </row>
    <row r="884" spans="1:17" ht="22.5">
      <c r="A884" s="317">
        <v>390</v>
      </c>
      <c r="B884" s="299">
        <v>200</v>
      </c>
      <c r="C884" s="299">
        <v>400</v>
      </c>
      <c r="D884" s="299">
        <v>200</v>
      </c>
      <c r="E884" s="303">
        <v>70</v>
      </c>
      <c r="F884" s="303"/>
      <c r="G884" s="289" t="s">
        <v>1491</v>
      </c>
      <c r="H884" s="199">
        <v>183</v>
      </c>
      <c r="I884" s="199">
        <v>0</v>
      </c>
      <c r="J884" s="199">
        <v>0</v>
      </c>
      <c r="K884" s="199">
        <f t="shared" si="41"/>
        <v>0</v>
      </c>
      <c r="L884" s="331"/>
      <c r="M884" s="331"/>
      <c r="N884" s="331"/>
      <c r="O884" s="199">
        <f t="shared" si="39"/>
        <v>-183</v>
      </c>
      <c r="P884" s="199">
        <f t="shared" si="40"/>
        <v>0</v>
      </c>
      <c r="Q884" s="296" t="s">
        <v>1492</v>
      </c>
    </row>
    <row r="885" spans="1:17" ht="12.75">
      <c r="A885" s="317">
        <v>390</v>
      </c>
      <c r="B885" s="299">
        <v>200</v>
      </c>
      <c r="C885" s="303">
        <v>500</v>
      </c>
      <c r="D885" s="303"/>
      <c r="E885" s="303"/>
      <c r="F885" s="303"/>
      <c r="G885" s="289" t="s">
        <v>1435</v>
      </c>
      <c r="H885" s="199">
        <v>320</v>
      </c>
      <c r="I885" s="199">
        <v>0</v>
      </c>
      <c r="J885" s="199">
        <v>0</v>
      </c>
      <c r="K885" s="199">
        <f t="shared" si="41"/>
        <v>0</v>
      </c>
      <c r="L885" s="331"/>
      <c r="M885" s="331"/>
      <c r="N885" s="331"/>
      <c r="O885" s="199">
        <f t="shared" si="39"/>
        <v>-320</v>
      </c>
      <c r="P885" s="199">
        <f t="shared" si="40"/>
        <v>0</v>
      </c>
      <c r="Q885" s="296" t="s">
        <v>1493</v>
      </c>
    </row>
    <row r="886" spans="1:17" ht="12.75">
      <c r="A886" s="274">
        <v>400</v>
      </c>
      <c r="B886" s="275">
        <v>0</v>
      </c>
      <c r="C886" s="275">
        <v>0</v>
      </c>
      <c r="D886" s="275">
        <v>0</v>
      </c>
      <c r="E886" s="275">
        <v>0</v>
      </c>
      <c r="F886" s="275">
        <v>0</v>
      </c>
      <c r="G886" s="276" t="s">
        <v>110</v>
      </c>
      <c r="H886" s="198">
        <v>0</v>
      </c>
      <c r="I886" s="198">
        <v>0</v>
      </c>
      <c r="J886" s="198">
        <v>0</v>
      </c>
      <c r="K886" s="198">
        <f t="shared" si="41"/>
        <v>0</v>
      </c>
      <c r="L886" s="328"/>
      <c r="M886" s="328"/>
      <c r="N886" s="328"/>
      <c r="O886" s="198">
        <f t="shared" si="39"/>
        <v>0</v>
      </c>
      <c r="P886" s="198">
        <f t="shared" si="40"/>
        <v>0</v>
      </c>
      <c r="Q886" s="297" t="s">
        <v>1494</v>
      </c>
    </row>
    <row r="887" spans="1:17" ht="22.5">
      <c r="A887" s="318">
        <v>400</v>
      </c>
      <c r="B887" s="319">
        <v>100</v>
      </c>
      <c r="C887" s="319"/>
      <c r="D887" s="319"/>
      <c r="E887" s="319"/>
      <c r="F887" s="319"/>
      <c r="G887" s="289" t="s">
        <v>1495</v>
      </c>
      <c r="H887" s="199">
        <v>2645276</v>
      </c>
      <c r="I887" s="199">
        <v>107211</v>
      </c>
      <c r="J887" s="199">
        <v>2652030</v>
      </c>
      <c r="K887" s="199">
        <f t="shared" si="41"/>
        <v>85813</v>
      </c>
      <c r="L887" s="331"/>
      <c r="M887" s="331">
        <v>13299</v>
      </c>
      <c r="N887" s="331">
        <f>64736+6084+1694</f>
        <v>72514</v>
      </c>
      <c r="O887" s="199">
        <f t="shared" si="39"/>
        <v>6754</v>
      </c>
      <c r="P887" s="199">
        <f t="shared" si="40"/>
        <v>-21398</v>
      </c>
      <c r="Q887" s="320" t="s">
        <v>1496</v>
      </c>
    </row>
    <row r="888" spans="1:17" ht="33.75">
      <c r="A888" s="318">
        <v>400</v>
      </c>
      <c r="B888" s="319">
        <v>200</v>
      </c>
      <c r="C888" s="319"/>
      <c r="D888" s="319"/>
      <c r="E888" s="319"/>
      <c r="F888" s="319"/>
      <c r="G888" s="289" t="s">
        <v>1497</v>
      </c>
      <c r="H888" s="199">
        <v>106316</v>
      </c>
      <c r="I888" s="199">
        <v>3992</v>
      </c>
      <c r="J888" s="199">
        <v>124146</v>
      </c>
      <c r="K888" s="199">
        <f t="shared" si="41"/>
        <v>2236</v>
      </c>
      <c r="L888" s="331"/>
      <c r="M888" s="331"/>
      <c r="N888" s="331">
        <v>2236</v>
      </c>
      <c r="O888" s="199">
        <f t="shared" si="39"/>
        <v>17830</v>
      </c>
      <c r="P888" s="199">
        <f t="shared" si="40"/>
        <v>-1756</v>
      </c>
      <c r="Q888" s="320" t="s">
        <v>1498</v>
      </c>
    </row>
    <row r="889" spans="1:17" ht="33.75">
      <c r="A889" s="318">
        <v>400</v>
      </c>
      <c r="B889" s="319">
        <v>300</v>
      </c>
      <c r="C889" s="319"/>
      <c r="D889" s="319"/>
      <c r="E889" s="319"/>
      <c r="F889" s="319"/>
      <c r="G889" s="289" t="s">
        <v>1499</v>
      </c>
      <c r="H889" s="199">
        <v>48304</v>
      </c>
      <c r="I889" s="199">
        <v>0</v>
      </c>
      <c r="J889" s="199">
        <v>48304</v>
      </c>
      <c r="K889" s="199">
        <f t="shared" si="41"/>
        <v>0</v>
      </c>
      <c r="L889" s="331"/>
      <c r="M889" s="331"/>
      <c r="N889" s="331"/>
      <c r="O889" s="199">
        <f t="shared" si="39"/>
        <v>0</v>
      </c>
      <c r="P889" s="199">
        <f t="shared" si="40"/>
        <v>0</v>
      </c>
      <c r="Q889" s="320" t="s">
        <v>1500</v>
      </c>
    </row>
    <row r="890" spans="1:17" ht="22.5">
      <c r="A890" s="318">
        <v>400</v>
      </c>
      <c r="B890" s="319">
        <v>400</v>
      </c>
      <c r="C890" s="319"/>
      <c r="D890" s="319"/>
      <c r="E890" s="319"/>
      <c r="F890" s="319"/>
      <c r="G890" s="289" t="s">
        <v>1501</v>
      </c>
      <c r="H890" s="199">
        <v>0</v>
      </c>
      <c r="I890" s="199">
        <v>0</v>
      </c>
      <c r="J890" s="199">
        <v>0</v>
      </c>
      <c r="K890" s="199">
        <f t="shared" si="41"/>
        <v>0</v>
      </c>
      <c r="L890" s="331"/>
      <c r="M890" s="331"/>
      <c r="N890" s="331"/>
      <c r="O890" s="199">
        <f t="shared" si="39"/>
        <v>0</v>
      </c>
      <c r="P890" s="199">
        <f t="shared" si="40"/>
        <v>0</v>
      </c>
      <c r="Q890" s="320" t="s">
        <v>1502</v>
      </c>
    </row>
    <row r="891" spans="1:17" ht="12.75">
      <c r="A891" s="274">
        <v>405</v>
      </c>
      <c r="B891" s="275">
        <v>0</v>
      </c>
      <c r="C891" s="275">
        <v>0</v>
      </c>
      <c r="D891" s="275">
        <v>0</v>
      </c>
      <c r="E891" s="275">
        <v>0</v>
      </c>
      <c r="F891" s="275">
        <v>0</v>
      </c>
      <c r="G891" s="276" t="s">
        <v>115</v>
      </c>
      <c r="H891" s="198">
        <v>0</v>
      </c>
      <c r="I891" s="198">
        <v>0</v>
      </c>
      <c r="J891" s="198">
        <v>0</v>
      </c>
      <c r="K891" s="198">
        <f t="shared" si="41"/>
        <v>0</v>
      </c>
      <c r="L891" s="328"/>
      <c r="M891" s="328"/>
      <c r="N891" s="328"/>
      <c r="O891" s="198">
        <f t="shared" si="39"/>
        <v>0</v>
      </c>
      <c r="P891" s="198">
        <f t="shared" si="40"/>
        <v>0</v>
      </c>
      <c r="Q891" s="297" t="s">
        <v>1503</v>
      </c>
    </row>
    <row r="892" spans="1:17" ht="12.75">
      <c r="A892" s="317">
        <v>405</v>
      </c>
      <c r="B892" s="303">
        <v>100</v>
      </c>
      <c r="C892" s="303"/>
      <c r="D892" s="303"/>
      <c r="E892" s="303"/>
      <c r="F892" s="303"/>
      <c r="G892" s="289" t="s">
        <v>1504</v>
      </c>
      <c r="H892" s="199">
        <v>25000</v>
      </c>
      <c r="I892" s="199">
        <v>0</v>
      </c>
      <c r="J892" s="199">
        <v>25000</v>
      </c>
      <c r="K892" s="199">
        <f t="shared" si="41"/>
        <v>0</v>
      </c>
      <c r="L892" s="331"/>
      <c r="M892" s="331"/>
      <c r="N892" s="331"/>
      <c r="O892" s="199">
        <f t="shared" si="39"/>
        <v>0</v>
      </c>
      <c r="P892" s="199">
        <f t="shared" si="40"/>
        <v>0</v>
      </c>
      <c r="Q892" s="296" t="s">
        <v>1505</v>
      </c>
    </row>
    <row r="893" spans="1:17" ht="22.5">
      <c r="A893" s="317">
        <v>405</v>
      </c>
      <c r="B893" s="303">
        <v>200</v>
      </c>
      <c r="C893" s="303"/>
      <c r="D893" s="303"/>
      <c r="E893" s="303"/>
      <c r="F893" s="303"/>
      <c r="G893" s="289" t="s">
        <v>1506</v>
      </c>
      <c r="H893" s="199">
        <v>0</v>
      </c>
      <c r="I893" s="199">
        <v>0</v>
      </c>
      <c r="J893" s="199">
        <v>0</v>
      </c>
      <c r="K893" s="199">
        <f t="shared" si="41"/>
        <v>0</v>
      </c>
      <c r="L893" s="331"/>
      <c r="M893" s="331"/>
      <c r="N893" s="331"/>
      <c r="O893" s="199">
        <f t="shared" si="39"/>
        <v>0</v>
      </c>
      <c r="P893" s="199">
        <f t="shared" si="40"/>
        <v>0</v>
      </c>
      <c r="Q893" s="296" t="s">
        <v>1507</v>
      </c>
    </row>
    <row r="894" spans="1:17" s="300" customFormat="1" ht="87.75" customHeight="1" thickBot="1">
      <c r="A894" s="322">
        <v>410</v>
      </c>
      <c r="B894" s="323">
        <v>0</v>
      </c>
      <c r="C894" s="323">
        <v>0</v>
      </c>
      <c r="D894" s="323">
        <v>0</v>
      </c>
      <c r="E894" s="323">
        <v>0</v>
      </c>
      <c r="F894" s="323">
        <v>0</v>
      </c>
      <c r="G894" s="324" t="s">
        <v>1508</v>
      </c>
      <c r="H894" s="430">
        <v>0</v>
      </c>
      <c r="I894" s="430">
        <v>0</v>
      </c>
      <c r="J894" s="430">
        <v>0</v>
      </c>
      <c r="K894" s="430">
        <f t="shared" si="41"/>
        <v>0</v>
      </c>
      <c r="L894" s="431"/>
      <c r="M894" s="431"/>
      <c r="N894" s="431"/>
      <c r="O894" s="430">
        <f t="shared" si="39"/>
        <v>0</v>
      </c>
      <c r="P894" s="430">
        <f t="shared" si="40"/>
        <v>0</v>
      </c>
      <c r="Q894" s="432" t="s">
        <v>1509</v>
      </c>
    </row>
    <row r="895" spans="1:17" ht="12.75">
      <c r="G895" s="325" t="s">
        <v>536</v>
      </c>
      <c r="H895" s="435">
        <f>SUM(H6:H894)</f>
        <v>82012567</v>
      </c>
      <c r="I895" s="435">
        <f t="shared" ref="I895:P895" si="42">SUM(I6:I894)</f>
        <v>4458228</v>
      </c>
      <c r="J895" s="435">
        <f t="shared" si="42"/>
        <v>74467811</v>
      </c>
      <c r="K895" s="435">
        <f t="shared" si="42"/>
        <v>1916395</v>
      </c>
      <c r="L895" s="435">
        <f t="shared" si="42"/>
        <v>46234</v>
      </c>
      <c r="M895" s="435">
        <f t="shared" si="42"/>
        <v>200000</v>
      </c>
      <c r="N895" s="435">
        <f t="shared" si="42"/>
        <v>1670161</v>
      </c>
      <c r="O895" s="435">
        <f t="shared" si="42"/>
        <v>-7544756</v>
      </c>
      <c r="P895" s="435">
        <f t="shared" si="42"/>
        <v>-2541833</v>
      </c>
    </row>
    <row r="896" spans="1:17" ht="12.75">
      <c r="A896" s="326"/>
      <c r="B896" s="326"/>
      <c r="C896" s="326"/>
      <c r="D896" s="326"/>
      <c r="E896" s="326"/>
      <c r="F896" s="326"/>
      <c r="G896" s="325"/>
      <c r="H896" s="435"/>
      <c r="I896" s="435"/>
      <c r="J896" s="435"/>
      <c r="K896" s="344"/>
      <c r="L896" s="345"/>
      <c r="M896" s="345"/>
      <c r="N896" s="345"/>
      <c r="O896" s="344"/>
      <c r="P896" s="344"/>
      <c r="Q896" s="326"/>
    </row>
    <row r="897" spans="11:14">
      <c r="K897" s="327"/>
      <c r="L897" s="327"/>
      <c r="M897" s="327"/>
      <c r="N897" s="327"/>
    </row>
  </sheetData>
  <mergeCells count="6">
    <mergeCell ref="Q1:Q2"/>
    <mergeCell ref="G1:G2"/>
    <mergeCell ref="H1:H2"/>
    <mergeCell ref="O1:O2"/>
    <mergeCell ref="I1:I2"/>
    <mergeCell ref="P1:P2"/>
  </mergeCells>
  <pageMargins left="0.70866141732283472" right="0.70866141732283472" top="0.74803149606299213" bottom="0.74803149606299213" header="0.31496062992125984" footer="0.31496062992125984"/>
  <pageSetup paperSize="8" scale="64" fitToHeight="0" orientation="landscape" r:id="rId1"/>
  <rowBreaks count="1" manualBreakCount="1">
    <brk id="8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V275"/>
  <sheetViews>
    <sheetView tabSelected="1" view="pageBreakPreview" zoomScale="60" zoomScaleNormal="100" workbookViewId="0">
      <pane ySplit="2" topLeftCell="A246" activePane="bottomLeft" state="frozen"/>
      <selection activeCell="B1" sqref="B1"/>
      <selection pane="bottomLeft" activeCell="J7" sqref="J7"/>
    </sheetView>
  </sheetViews>
  <sheetFormatPr defaultColWidth="9.140625" defaultRowHeight="11.25"/>
  <cols>
    <col min="1" max="6" width="3.5703125" style="228" customWidth="1"/>
    <col min="7" max="7" width="48.28515625" style="228" customWidth="1"/>
    <col min="8" max="9" width="23.28515625" style="268" customWidth="1"/>
    <col min="10" max="10" width="31.42578125" style="268" customWidth="1"/>
    <col min="11" max="11" width="19.42578125" style="228" customWidth="1"/>
    <col min="12" max="12" width="21.28515625" style="228" customWidth="1"/>
    <col min="13" max="14" width="28.7109375" style="228" customWidth="1"/>
    <col min="15" max="16" width="16.28515625" style="228" customWidth="1"/>
    <col min="17" max="17" width="14.5703125" style="228" customWidth="1"/>
    <col min="18" max="16384" width="9.140625" style="228"/>
  </cols>
  <sheetData>
    <row r="1" spans="1:17" ht="95.25" customHeight="1" thickBot="1">
      <c r="A1" s="517" t="s">
        <v>120</v>
      </c>
      <c r="B1" s="203"/>
      <c r="C1" s="203"/>
      <c r="D1" s="203"/>
      <c r="E1" s="203"/>
      <c r="F1" s="204"/>
      <c r="G1" s="581" t="s">
        <v>121</v>
      </c>
      <c r="H1" s="577" t="s">
        <v>2361</v>
      </c>
      <c r="I1" s="578" t="s">
        <v>2364</v>
      </c>
      <c r="J1" s="560" t="s">
        <v>2362</v>
      </c>
      <c r="K1" s="560" t="s">
        <v>2363</v>
      </c>
      <c r="L1" s="356" t="s">
        <v>2359</v>
      </c>
      <c r="M1" s="356" t="s">
        <v>2360</v>
      </c>
      <c r="N1" s="441" t="s">
        <v>2370</v>
      </c>
      <c r="O1" s="577" t="s">
        <v>2238</v>
      </c>
      <c r="P1" s="577" t="s">
        <v>2366</v>
      </c>
      <c r="Q1" s="580" t="s">
        <v>122</v>
      </c>
    </row>
    <row r="2" spans="1:17" ht="30.95" customHeight="1" thickBot="1">
      <c r="A2" s="205" t="s">
        <v>123</v>
      </c>
      <c r="B2" s="205" t="s">
        <v>124</v>
      </c>
      <c r="C2" s="205" t="s">
        <v>125</v>
      </c>
      <c r="D2" s="205" t="s">
        <v>126</v>
      </c>
      <c r="E2" s="205" t="s">
        <v>127</v>
      </c>
      <c r="F2" s="205" t="s">
        <v>128</v>
      </c>
      <c r="G2" s="582"/>
      <c r="H2" s="577"/>
      <c r="I2" s="579"/>
      <c r="J2" s="560" t="s">
        <v>2239</v>
      </c>
      <c r="K2" s="560" t="s">
        <v>2368</v>
      </c>
      <c r="L2" s="560" t="s">
        <v>2227</v>
      </c>
      <c r="M2" s="560" t="s">
        <v>2228</v>
      </c>
      <c r="N2" s="561" t="s">
        <v>2369</v>
      </c>
      <c r="O2" s="577"/>
      <c r="P2" s="577"/>
      <c r="Q2" s="580"/>
    </row>
    <row r="3" spans="1:17" ht="12.75">
      <c r="A3" s="206">
        <v>600</v>
      </c>
      <c r="B3" s="207">
        <v>0</v>
      </c>
      <c r="C3" s="207">
        <v>0</v>
      </c>
      <c r="D3" s="207">
        <v>0</v>
      </c>
      <c r="E3" s="207">
        <v>0</v>
      </c>
      <c r="F3" s="207">
        <v>0</v>
      </c>
      <c r="G3" s="229" t="s">
        <v>129</v>
      </c>
      <c r="H3" s="436"/>
      <c r="I3" s="436"/>
      <c r="J3" s="201"/>
      <c r="K3" s="231"/>
      <c r="L3" s="230"/>
      <c r="M3" s="230"/>
      <c r="N3" s="230"/>
      <c r="O3" s="231"/>
      <c r="P3" s="231"/>
      <c r="Q3" s="232" t="s">
        <v>1522</v>
      </c>
    </row>
    <row r="4" spans="1:17" ht="12.75">
      <c r="A4" s="208">
        <v>600</v>
      </c>
      <c r="B4" s="209">
        <v>100</v>
      </c>
      <c r="C4" s="209"/>
      <c r="D4" s="209"/>
      <c r="E4" s="209"/>
      <c r="F4" s="209"/>
      <c r="G4" s="233" t="s">
        <v>130</v>
      </c>
      <c r="H4" s="437"/>
      <c r="I4" s="437"/>
      <c r="J4" s="202"/>
      <c r="K4" s="235"/>
      <c r="L4" s="234"/>
      <c r="M4" s="234"/>
      <c r="N4" s="234"/>
      <c r="O4" s="235"/>
      <c r="P4" s="235"/>
      <c r="Q4" s="236" t="s">
        <v>1524</v>
      </c>
    </row>
    <row r="5" spans="1:17" ht="12.75">
      <c r="A5" s="208">
        <v>600</v>
      </c>
      <c r="B5" s="209">
        <v>100</v>
      </c>
      <c r="C5" s="209">
        <v>100</v>
      </c>
      <c r="D5" s="209"/>
      <c r="E5" s="209"/>
      <c r="F5" s="209"/>
      <c r="G5" s="233" t="s">
        <v>131</v>
      </c>
      <c r="H5" s="437"/>
      <c r="I5" s="437"/>
      <c r="J5" s="202"/>
      <c r="K5" s="235"/>
      <c r="L5" s="234"/>
      <c r="M5" s="234"/>
      <c r="N5" s="234"/>
      <c r="O5" s="235"/>
      <c r="P5" s="235"/>
      <c r="Q5" s="236" t="s">
        <v>132</v>
      </c>
    </row>
    <row r="6" spans="1:17">
      <c r="A6" s="208">
        <v>600</v>
      </c>
      <c r="B6" s="209">
        <v>100</v>
      </c>
      <c r="C6" s="209">
        <v>100</v>
      </c>
      <c r="D6" s="210">
        <v>100</v>
      </c>
      <c r="E6" s="210"/>
      <c r="F6" s="210"/>
      <c r="G6" s="237" t="s">
        <v>2108</v>
      </c>
      <c r="H6" s="239">
        <v>9742485</v>
      </c>
      <c r="I6" s="239">
        <v>0</v>
      </c>
      <c r="J6" s="239">
        <v>7734063</v>
      </c>
      <c r="K6" s="239">
        <f>SUM(L6:N6)</f>
        <v>0</v>
      </c>
      <c r="L6" s="238"/>
      <c r="M6" s="238"/>
      <c r="N6" s="238"/>
      <c r="O6" s="239">
        <f t="shared" ref="O6:O69" si="0">+J6-H6</f>
        <v>-2008422</v>
      </c>
      <c r="P6" s="239">
        <f t="shared" ref="P6:P69" si="1">+K6-I6</f>
        <v>0</v>
      </c>
      <c r="Q6" s="236" t="s">
        <v>133</v>
      </c>
    </row>
    <row r="7" spans="1:17">
      <c r="A7" s="208">
        <v>600</v>
      </c>
      <c r="B7" s="209">
        <v>100</v>
      </c>
      <c r="C7" s="209">
        <v>100</v>
      </c>
      <c r="D7" s="210">
        <v>200</v>
      </c>
      <c r="E7" s="210"/>
      <c r="F7" s="210"/>
      <c r="G7" s="237" t="s">
        <v>134</v>
      </c>
      <c r="H7" s="239">
        <v>14150846.004681775</v>
      </c>
      <c r="I7" s="239">
        <v>64967.999999999993</v>
      </c>
      <c r="J7" s="239">
        <v>12277972</v>
      </c>
      <c r="K7" s="239">
        <f t="shared" ref="K7:K70" si="2">SUM(L7:N7)</f>
        <v>0</v>
      </c>
      <c r="L7" s="238"/>
      <c r="M7" s="238"/>
      <c r="N7" s="238"/>
      <c r="O7" s="239">
        <f t="shared" si="0"/>
        <v>-1872874.0046817753</v>
      </c>
      <c r="P7" s="239">
        <f t="shared" si="1"/>
        <v>-64967.999999999993</v>
      </c>
      <c r="Q7" s="236" t="s">
        <v>135</v>
      </c>
    </row>
    <row r="8" spans="1:17">
      <c r="A8" s="208">
        <v>600</v>
      </c>
      <c r="B8" s="209">
        <v>100</v>
      </c>
      <c r="C8" s="209">
        <v>100</v>
      </c>
      <c r="D8" s="210">
        <v>300</v>
      </c>
      <c r="E8" s="210"/>
      <c r="F8" s="210"/>
      <c r="G8" s="237" t="s">
        <v>2109</v>
      </c>
      <c r="H8" s="241">
        <v>0</v>
      </c>
      <c r="I8" s="241">
        <v>0</v>
      </c>
      <c r="J8" s="241">
        <v>0</v>
      </c>
      <c r="K8" s="241">
        <f t="shared" si="2"/>
        <v>0</v>
      </c>
      <c r="L8" s="240"/>
      <c r="M8" s="240"/>
      <c r="N8" s="240"/>
      <c r="O8" s="241">
        <f t="shared" si="0"/>
        <v>0</v>
      </c>
      <c r="P8" s="241">
        <f t="shared" si="1"/>
        <v>0</v>
      </c>
      <c r="Q8" s="236" t="s">
        <v>136</v>
      </c>
    </row>
    <row r="9" spans="1:17">
      <c r="A9" s="208">
        <v>600</v>
      </c>
      <c r="B9" s="209">
        <v>100</v>
      </c>
      <c r="C9" s="209">
        <v>100</v>
      </c>
      <c r="D9" s="210">
        <v>300</v>
      </c>
      <c r="E9" s="210">
        <v>10</v>
      </c>
      <c r="F9" s="210"/>
      <c r="G9" s="237" t="s">
        <v>137</v>
      </c>
      <c r="H9" s="239">
        <v>2328685</v>
      </c>
      <c r="I9" s="239">
        <v>0</v>
      </c>
      <c r="J9" s="239">
        <v>2328685</v>
      </c>
      <c r="K9" s="239">
        <f t="shared" si="2"/>
        <v>0</v>
      </c>
      <c r="L9" s="238"/>
      <c r="M9" s="238"/>
      <c r="N9" s="238"/>
      <c r="O9" s="239">
        <f t="shared" si="0"/>
        <v>0</v>
      </c>
      <c r="P9" s="239">
        <f t="shared" si="1"/>
        <v>0</v>
      </c>
      <c r="Q9" s="236" t="s">
        <v>138</v>
      </c>
    </row>
    <row r="10" spans="1:17">
      <c r="A10" s="208">
        <v>600</v>
      </c>
      <c r="B10" s="209">
        <v>100</v>
      </c>
      <c r="C10" s="209">
        <v>100</v>
      </c>
      <c r="D10" s="210">
        <v>300</v>
      </c>
      <c r="E10" s="210">
        <v>20</v>
      </c>
      <c r="F10" s="210"/>
      <c r="G10" s="237" t="s">
        <v>139</v>
      </c>
      <c r="H10" s="239">
        <v>5102433</v>
      </c>
      <c r="I10" s="239">
        <v>0</v>
      </c>
      <c r="J10" s="239">
        <v>5074113</v>
      </c>
      <c r="K10" s="239">
        <f t="shared" si="2"/>
        <v>0</v>
      </c>
      <c r="L10" s="238"/>
      <c r="M10" s="238"/>
      <c r="N10" s="238"/>
      <c r="O10" s="239">
        <f t="shared" si="0"/>
        <v>-28320</v>
      </c>
      <c r="P10" s="239">
        <f t="shared" si="1"/>
        <v>0</v>
      </c>
      <c r="Q10" s="236" t="s">
        <v>140</v>
      </c>
    </row>
    <row r="11" spans="1:17" ht="22.5">
      <c r="A11" s="208">
        <v>600</v>
      </c>
      <c r="B11" s="209">
        <v>100</v>
      </c>
      <c r="C11" s="209">
        <v>100</v>
      </c>
      <c r="D11" s="210">
        <v>400</v>
      </c>
      <c r="E11" s="210"/>
      <c r="F11" s="210"/>
      <c r="G11" s="237" t="s">
        <v>141</v>
      </c>
      <c r="H11" s="239">
        <v>0</v>
      </c>
      <c r="I11" s="239">
        <v>0</v>
      </c>
      <c r="J11" s="239">
        <v>0</v>
      </c>
      <c r="K11" s="239">
        <f t="shared" si="2"/>
        <v>0</v>
      </c>
      <c r="L11" s="238"/>
      <c r="M11" s="238"/>
      <c r="N11" s="238"/>
      <c r="O11" s="239">
        <f t="shared" si="0"/>
        <v>0</v>
      </c>
      <c r="P11" s="239">
        <f t="shared" si="1"/>
        <v>0</v>
      </c>
      <c r="Q11" s="236" t="s">
        <v>142</v>
      </c>
    </row>
    <row r="12" spans="1:17">
      <c r="A12" s="208">
        <v>600</v>
      </c>
      <c r="B12" s="209">
        <v>100</v>
      </c>
      <c r="C12" s="209">
        <v>200</v>
      </c>
      <c r="D12" s="209"/>
      <c r="E12" s="209"/>
      <c r="F12" s="209"/>
      <c r="G12" s="233" t="s">
        <v>143</v>
      </c>
      <c r="H12" s="241">
        <v>0</v>
      </c>
      <c r="I12" s="241">
        <v>0</v>
      </c>
      <c r="J12" s="241">
        <v>0</v>
      </c>
      <c r="K12" s="241">
        <f t="shared" si="2"/>
        <v>0</v>
      </c>
      <c r="L12" s="240"/>
      <c r="M12" s="240"/>
      <c r="N12" s="240"/>
      <c r="O12" s="241">
        <f t="shared" si="0"/>
        <v>0</v>
      </c>
      <c r="P12" s="241">
        <f t="shared" si="1"/>
        <v>0</v>
      </c>
      <c r="Q12" s="236" t="s">
        <v>144</v>
      </c>
    </row>
    <row r="13" spans="1:17">
      <c r="A13" s="208">
        <v>600</v>
      </c>
      <c r="B13" s="209">
        <v>100</v>
      </c>
      <c r="C13" s="209">
        <v>200</v>
      </c>
      <c r="D13" s="210">
        <v>100</v>
      </c>
      <c r="E13" s="210"/>
      <c r="F13" s="210"/>
      <c r="G13" s="237" t="s">
        <v>145</v>
      </c>
      <c r="H13" s="239">
        <v>0</v>
      </c>
      <c r="I13" s="239">
        <v>0</v>
      </c>
      <c r="J13" s="239">
        <v>0</v>
      </c>
      <c r="K13" s="239">
        <f t="shared" si="2"/>
        <v>0</v>
      </c>
      <c r="L13" s="238"/>
      <c r="M13" s="238"/>
      <c r="N13" s="238"/>
      <c r="O13" s="239">
        <f t="shared" si="0"/>
        <v>0</v>
      </c>
      <c r="P13" s="239">
        <f t="shared" si="1"/>
        <v>0</v>
      </c>
      <c r="Q13" s="242"/>
    </row>
    <row r="14" spans="1:17" ht="22.5">
      <c r="A14" s="208">
        <v>600</v>
      </c>
      <c r="B14" s="209">
        <v>100</v>
      </c>
      <c r="C14" s="209">
        <v>200</v>
      </c>
      <c r="D14" s="210">
        <v>200</v>
      </c>
      <c r="E14" s="210"/>
      <c r="F14" s="210"/>
      <c r="G14" s="237" t="s">
        <v>146</v>
      </c>
      <c r="H14" s="239">
        <v>0</v>
      </c>
      <c r="I14" s="239">
        <v>0</v>
      </c>
      <c r="J14" s="239">
        <v>0</v>
      </c>
      <c r="K14" s="239">
        <f t="shared" si="2"/>
        <v>0</v>
      </c>
      <c r="L14" s="238"/>
      <c r="M14" s="238"/>
      <c r="N14" s="238"/>
      <c r="O14" s="239">
        <f t="shared" si="0"/>
        <v>0</v>
      </c>
      <c r="P14" s="239">
        <f t="shared" si="1"/>
        <v>0</v>
      </c>
      <c r="Q14" s="243"/>
    </row>
    <row r="15" spans="1:17">
      <c r="A15" s="208">
        <v>600</v>
      </c>
      <c r="B15" s="209">
        <v>100</v>
      </c>
      <c r="C15" s="209">
        <v>200</v>
      </c>
      <c r="D15" s="210">
        <v>300</v>
      </c>
      <c r="E15" s="210"/>
      <c r="F15" s="210"/>
      <c r="G15" s="237" t="s">
        <v>147</v>
      </c>
      <c r="H15" s="239">
        <v>0</v>
      </c>
      <c r="I15" s="239">
        <v>0</v>
      </c>
      <c r="J15" s="239">
        <v>0</v>
      </c>
      <c r="K15" s="239">
        <f t="shared" si="2"/>
        <v>0</v>
      </c>
      <c r="L15" s="238"/>
      <c r="M15" s="238"/>
      <c r="N15" s="238"/>
      <c r="O15" s="239">
        <f t="shared" si="0"/>
        <v>0</v>
      </c>
      <c r="P15" s="239">
        <f t="shared" si="1"/>
        <v>0</v>
      </c>
      <c r="Q15" s="242"/>
    </row>
    <row r="16" spans="1:17">
      <c r="A16" s="208">
        <v>600</v>
      </c>
      <c r="B16" s="209">
        <v>200</v>
      </c>
      <c r="C16" s="209"/>
      <c r="D16" s="209"/>
      <c r="E16" s="209"/>
      <c r="F16" s="209"/>
      <c r="G16" s="233" t="s">
        <v>148</v>
      </c>
      <c r="H16" s="241">
        <v>0</v>
      </c>
      <c r="I16" s="241">
        <v>0</v>
      </c>
      <c r="J16" s="241">
        <v>0</v>
      </c>
      <c r="K16" s="241">
        <f t="shared" si="2"/>
        <v>0</v>
      </c>
      <c r="L16" s="240"/>
      <c r="M16" s="240"/>
      <c r="N16" s="240"/>
      <c r="O16" s="241">
        <f t="shared" si="0"/>
        <v>0</v>
      </c>
      <c r="P16" s="241">
        <f t="shared" si="1"/>
        <v>0</v>
      </c>
      <c r="Q16" s="236" t="s">
        <v>149</v>
      </c>
    </row>
    <row r="17" spans="1:17">
      <c r="A17" s="208">
        <v>600</v>
      </c>
      <c r="B17" s="209">
        <v>200</v>
      </c>
      <c r="C17" s="209">
        <v>100</v>
      </c>
      <c r="D17" s="209"/>
      <c r="E17" s="209"/>
      <c r="F17" s="209"/>
      <c r="G17" s="233" t="s">
        <v>150</v>
      </c>
      <c r="H17" s="241">
        <v>0</v>
      </c>
      <c r="I17" s="241">
        <v>0</v>
      </c>
      <c r="J17" s="241">
        <v>0</v>
      </c>
      <c r="K17" s="241">
        <f t="shared" si="2"/>
        <v>0</v>
      </c>
      <c r="L17" s="240"/>
      <c r="M17" s="240"/>
      <c r="N17" s="240"/>
      <c r="O17" s="241">
        <f t="shared" si="0"/>
        <v>0</v>
      </c>
      <c r="P17" s="241">
        <f t="shared" si="1"/>
        <v>0</v>
      </c>
      <c r="Q17" s="236" t="s">
        <v>151</v>
      </c>
    </row>
    <row r="18" spans="1:17">
      <c r="A18" s="208">
        <v>600</v>
      </c>
      <c r="B18" s="209">
        <v>200</v>
      </c>
      <c r="C18" s="209">
        <v>100</v>
      </c>
      <c r="D18" s="209">
        <v>100</v>
      </c>
      <c r="E18" s="209"/>
      <c r="F18" s="209"/>
      <c r="G18" s="233" t="s">
        <v>152</v>
      </c>
      <c r="H18" s="241">
        <v>0</v>
      </c>
      <c r="I18" s="241">
        <v>0</v>
      </c>
      <c r="J18" s="241">
        <v>0</v>
      </c>
      <c r="K18" s="241">
        <f t="shared" si="2"/>
        <v>0</v>
      </c>
      <c r="L18" s="240"/>
      <c r="M18" s="240"/>
      <c r="N18" s="240"/>
      <c r="O18" s="241">
        <f t="shared" si="0"/>
        <v>0</v>
      </c>
      <c r="P18" s="241">
        <f t="shared" si="1"/>
        <v>0</v>
      </c>
      <c r="Q18" s="236" t="s">
        <v>153</v>
      </c>
    </row>
    <row r="19" spans="1:17">
      <c r="A19" s="208">
        <v>600</v>
      </c>
      <c r="B19" s="209">
        <v>200</v>
      </c>
      <c r="C19" s="209">
        <v>100</v>
      </c>
      <c r="D19" s="209">
        <v>100</v>
      </c>
      <c r="E19" s="210">
        <v>10</v>
      </c>
      <c r="F19" s="210"/>
      <c r="G19" s="237" t="s">
        <v>154</v>
      </c>
      <c r="H19" s="239">
        <v>0</v>
      </c>
      <c r="I19" s="239">
        <v>0</v>
      </c>
      <c r="J19" s="239">
        <v>0</v>
      </c>
      <c r="K19" s="239">
        <f t="shared" si="2"/>
        <v>0</v>
      </c>
      <c r="L19" s="238"/>
      <c r="M19" s="238"/>
      <c r="N19" s="238"/>
      <c r="O19" s="239">
        <f t="shared" si="0"/>
        <v>0</v>
      </c>
      <c r="P19" s="239">
        <f t="shared" si="1"/>
        <v>0</v>
      </c>
      <c r="Q19" s="242"/>
    </row>
    <row r="20" spans="1:17">
      <c r="A20" s="208">
        <v>600</v>
      </c>
      <c r="B20" s="209">
        <v>200</v>
      </c>
      <c r="C20" s="209">
        <v>100</v>
      </c>
      <c r="D20" s="209">
        <v>100</v>
      </c>
      <c r="E20" s="210">
        <v>20</v>
      </c>
      <c r="F20" s="210"/>
      <c r="G20" s="237" t="s">
        <v>155</v>
      </c>
      <c r="H20" s="239">
        <v>0</v>
      </c>
      <c r="I20" s="239">
        <v>0</v>
      </c>
      <c r="J20" s="239">
        <v>0</v>
      </c>
      <c r="K20" s="239">
        <f t="shared" si="2"/>
        <v>0</v>
      </c>
      <c r="L20" s="238"/>
      <c r="M20" s="238"/>
      <c r="N20" s="238"/>
      <c r="O20" s="239">
        <f t="shared" si="0"/>
        <v>0</v>
      </c>
      <c r="P20" s="239">
        <f t="shared" si="1"/>
        <v>0</v>
      </c>
      <c r="Q20" s="242"/>
    </row>
    <row r="21" spans="1:17" ht="22.5">
      <c r="A21" s="208">
        <v>600</v>
      </c>
      <c r="B21" s="209">
        <v>200</v>
      </c>
      <c r="C21" s="209">
        <v>100</v>
      </c>
      <c r="D21" s="209">
        <v>100</v>
      </c>
      <c r="E21" s="210">
        <v>30</v>
      </c>
      <c r="F21" s="210"/>
      <c r="G21" s="237" t="s">
        <v>156</v>
      </c>
      <c r="H21" s="239">
        <v>0</v>
      </c>
      <c r="I21" s="239">
        <v>0</v>
      </c>
      <c r="J21" s="239">
        <v>0</v>
      </c>
      <c r="K21" s="239">
        <f t="shared" si="2"/>
        <v>0</v>
      </c>
      <c r="L21" s="238"/>
      <c r="M21" s="238"/>
      <c r="N21" s="238"/>
      <c r="O21" s="239">
        <f t="shared" si="0"/>
        <v>0</v>
      </c>
      <c r="P21" s="239">
        <f t="shared" si="1"/>
        <v>0</v>
      </c>
      <c r="Q21" s="242"/>
    </row>
    <row r="22" spans="1:17" ht="22.5">
      <c r="A22" s="208">
        <v>600</v>
      </c>
      <c r="B22" s="209">
        <v>200</v>
      </c>
      <c r="C22" s="209">
        <v>100</v>
      </c>
      <c r="D22" s="209">
        <v>100</v>
      </c>
      <c r="E22" s="210">
        <v>40</v>
      </c>
      <c r="F22" s="210"/>
      <c r="G22" s="237" t="s">
        <v>157</v>
      </c>
      <c r="H22" s="239">
        <v>0</v>
      </c>
      <c r="I22" s="239">
        <v>0</v>
      </c>
      <c r="J22" s="239">
        <v>0</v>
      </c>
      <c r="K22" s="239">
        <f t="shared" si="2"/>
        <v>0</v>
      </c>
      <c r="L22" s="238"/>
      <c r="M22" s="238"/>
      <c r="N22" s="238"/>
      <c r="O22" s="239">
        <f t="shared" si="0"/>
        <v>0</v>
      </c>
      <c r="P22" s="239">
        <f t="shared" si="1"/>
        <v>0</v>
      </c>
      <c r="Q22" s="242"/>
    </row>
    <row r="23" spans="1:17" ht="22.5">
      <c r="A23" s="208">
        <v>600</v>
      </c>
      <c r="B23" s="209">
        <v>200</v>
      </c>
      <c r="C23" s="209">
        <v>100</v>
      </c>
      <c r="D23" s="209">
        <v>100</v>
      </c>
      <c r="E23" s="210">
        <v>80</v>
      </c>
      <c r="F23" s="210"/>
      <c r="G23" s="237" t="s">
        <v>158</v>
      </c>
      <c r="H23" s="239">
        <v>1420520</v>
      </c>
      <c r="I23" s="239">
        <v>1270520</v>
      </c>
      <c r="J23" s="239">
        <v>200000</v>
      </c>
      <c r="K23" s="239">
        <f t="shared" si="2"/>
        <v>200000</v>
      </c>
      <c r="L23" s="238"/>
      <c r="M23" s="238">
        <v>200000</v>
      </c>
      <c r="N23" s="238"/>
      <c r="O23" s="239">
        <f t="shared" si="0"/>
        <v>-1220520</v>
      </c>
      <c r="P23" s="239">
        <f t="shared" si="1"/>
        <v>-1070520</v>
      </c>
      <c r="Q23" s="242"/>
    </row>
    <row r="24" spans="1:17" ht="22.5">
      <c r="A24" s="208">
        <v>600</v>
      </c>
      <c r="B24" s="209">
        <v>200</v>
      </c>
      <c r="C24" s="209">
        <v>100</v>
      </c>
      <c r="D24" s="209">
        <v>100</v>
      </c>
      <c r="E24" s="210">
        <v>90</v>
      </c>
      <c r="F24" s="210"/>
      <c r="G24" s="237" t="s">
        <v>159</v>
      </c>
      <c r="H24" s="239">
        <v>2396</v>
      </c>
      <c r="I24" s="239">
        <v>0</v>
      </c>
      <c r="J24" s="239">
        <v>2396</v>
      </c>
      <c r="K24" s="239">
        <f t="shared" si="2"/>
        <v>0</v>
      </c>
      <c r="L24" s="238"/>
      <c r="M24" s="238"/>
      <c r="N24" s="238"/>
      <c r="O24" s="239">
        <f t="shared" si="0"/>
        <v>0</v>
      </c>
      <c r="P24" s="239">
        <f t="shared" si="1"/>
        <v>0</v>
      </c>
      <c r="Q24" s="242"/>
    </row>
    <row r="25" spans="1:17" ht="22.5">
      <c r="A25" s="208">
        <v>600</v>
      </c>
      <c r="B25" s="209">
        <v>200</v>
      </c>
      <c r="C25" s="209">
        <v>100</v>
      </c>
      <c r="D25" s="211">
        <v>200</v>
      </c>
      <c r="E25" s="211"/>
      <c r="F25" s="211"/>
      <c r="G25" s="237" t="s">
        <v>2223</v>
      </c>
      <c r="H25" s="239">
        <v>0</v>
      </c>
      <c r="I25" s="239">
        <v>0</v>
      </c>
      <c r="J25" s="239">
        <v>0</v>
      </c>
      <c r="K25" s="239">
        <f t="shared" si="2"/>
        <v>0</v>
      </c>
      <c r="L25" s="238"/>
      <c r="M25" s="238"/>
      <c r="N25" s="238"/>
      <c r="O25" s="239">
        <f t="shared" si="0"/>
        <v>0</v>
      </c>
      <c r="P25" s="239">
        <f t="shared" si="1"/>
        <v>0</v>
      </c>
      <c r="Q25" s="236" t="s">
        <v>160</v>
      </c>
    </row>
    <row r="26" spans="1:17" ht="33.75">
      <c r="A26" s="208">
        <v>600</v>
      </c>
      <c r="B26" s="209">
        <v>200</v>
      </c>
      <c r="C26" s="209">
        <v>100</v>
      </c>
      <c r="D26" s="211">
        <v>300</v>
      </c>
      <c r="E26" s="211"/>
      <c r="F26" s="211"/>
      <c r="G26" s="237" t="s">
        <v>2224</v>
      </c>
      <c r="H26" s="239">
        <v>0</v>
      </c>
      <c r="I26" s="239">
        <v>0</v>
      </c>
      <c r="J26" s="239">
        <v>0</v>
      </c>
      <c r="K26" s="239">
        <f t="shared" si="2"/>
        <v>0</v>
      </c>
      <c r="L26" s="238"/>
      <c r="M26" s="238"/>
      <c r="N26" s="238"/>
      <c r="O26" s="239">
        <f t="shared" si="0"/>
        <v>0</v>
      </c>
      <c r="P26" s="239">
        <f t="shared" si="1"/>
        <v>0</v>
      </c>
      <c r="Q26" s="236" t="s">
        <v>161</v>
      </c>
    </row>
    <row r="27" spans="1:17">
      <c r="A27" s="208">
        <v>600</v>
      </c>
      <c r="B27" s="209">
        <v>200</v>
      </c>
      <c r="C27" s="209">
        <v>100</v>
      </c>
      <c r="D27" s="211">
        <v>400</v>
      </c>
      <c r="E27" s="211"/>
      <c r="F27" s="211"/>
      <c r="G27" s="237" t="s">
        <v>162</v>
      </c>
      <c r="H27" s="239">
        <v>0</v>
      </c>
      <c r="I27" s="239">
        <v>0</v>
      </c>
      <c r="J27" s="239">
        <v>0</v>
      </c>
      <c r="K27" s="239">
        <f t="shared" si="2"/>
        <v>0</v>
      </c>
      <c r="L27" s="238"/>
      <c r="M27" s="238"/>
      <c r="N27" s="238"/>
      <c r="O27" s="239">
        <f t="shared" si="0"/>
        <v>0</v>
      </c>
      <c r="P27" s="239">
        <f t="shared" si="1"/>
        <v>0</v>
      </c>
      <c r="Q27" s="236" t="s">
        <v>163</v>
      </c>
    </row>
    <row r="28" spans="1:17" ht="22.5">
      <c r="A28" s="208">
        <v>600</v>
      </c>
      <c r="B28" s="209">
        <v>200</v>
      </c>
      <c r="C28" s="209">
        <v>200</v>
      </c>
      <c r="D28" s="209"/>
      <c r="E28" s="209"/>
      <c r="F28" s="209"/>
      <c r="G28" s="233" t="s">
        <v>164</v>
      </c>
      <c r="H28" s="241">
        <v>0</v>
      </c>
      <c r="I28" s="241">
        <v>0</v>
      </c>
      <c r="J28" s="241">
        <v>0</v>
      </c>
      <c r="K28" s="241">
        <f t="shared" si="2"/>
        <v>0</v>
      </c>
      <c r="L28" s="240"/>
      <c r="M28" s="240"/>
      <c r="N28" s="240"/>
      <c r="O28" s="241">
        <f t="shared" si="0"/>
        <v>0</v>
      </c>
      <c r="P28" s="241">
        <f t="shared" si="1"/>
        <v>0</v>
      </c>
      <c r="Q28" s="236" t="s">
        <v>165</v>
      </c>
    </row>
    <row r="29" spans="1:17" ht="22.5">
      <c r="A29" s="208">
        <v>600</v>
      </c>
      <c r="B29" s="209">
        <v>200</v>
      </c>
      <c r="C29" s="209">
        <v>200</v>
      </c>
      <c r="D29" s="211">
        <v>100</v>
      </c>
      <c r="E29" s="211"/>
      <c r="F29" s="211"/>
      <c r="G29" s="237" t="s">
        <v>166</v>
      </c>
      <c r="H29" s="239">
        <v>0</v>
      </c>
      <c r="I29" s="239">
        <v>0</v>
      </c>
      <c r="J29" s="239">
        <v>0</v>
      </c>
      <c r="K29" s="239">
        <f t="shared" si="2"/>
        <v>0</v>
      </c>
      <c r="L29" s="238"/>
      <c r="M29" s="238"/>
      <c r="N29" s="238"/>
      <c r="O29" s="239">
        <f t="shared" si="0"/>
        <v>0</v>
      </c>
      <c r="P29" s="239">
        <f t="shared" si="1"/>
        <v>0</v>
      </c>
      <c r="Q29" s="236" t="s">
        <v>167</v>
      </c>
    </row>
    <row r="30" spans="1:17" ht="22.5">
      <c r="A30" s="208">
        <v>600</v>
      </c>
      <c r="B30" s="209">
        <v>200</v>
      </c>
      <c r="C30" s="209">
        <v>200</v>
      </c>
      <c r="D30" s="211">
        <v>200</v>
      </c>
      <c r="E30" s="211"/>
      <c r="F30" s="211"/>
      <c r="G30" s="237" t="s">
        <v>168</v>
      </c>
      <c r="H30" s="239">
        <v>0</v>
      </c>
      <c r="I30" s="239">
        <v>0</v>
      </c>
      <c r="J30" s="239">
        <v>0</v>
      </c>
      <c r="K30" s="239">
        <f t="shared" si="2"/>
        <v>0</v>
      </c>
      <c r="L30" s="238"/>
      <c r="M30" s="238"/>
      <c r="N30" s="238"/>
      <c r="O30" s="239">
        <f t="shared" si="0"/>
        <v>0</v>
      </c>
      <c r="P30" s="239">
        <f t="shared" si="1"/>
        <v>0</v>
      </c>
      <c r="Q30" s="236" t="s">
        <v>169</v>
      </c>
    </row>
    <row r="31" spans="1:17" ht="22.5">
      <c r="A31" s="208">
        <v>600</v>
      </c>
      <c r="B31" s="209">
        <v>200</v>
      </c>
      <c r="C31" s="209">
        <v>300</v>
      </c>
      <c r="D31" s="209"/>
      <c r="E31" s="209"/>
      <c r="F31" s="209"/>
      <c r="G31" s="233" t="s">
        <v>170</v>
      </c>
      <c r="H31" s="241">
        <v>0</v>
      </c>
      <c r="I31" s="241">
        <v>0</v>
      </c>
      <c r="J31" s="241">
        <v>0</v>
      </c>
      <c r="K31" s="241">
        <f t="shared" si="2"/>
        <v>0</v>
      </c>
      <c r="L31" s="240"/>
      <c r="M31" s="240"/>
      <c r="N31" s="240"/>
      <c r="O31" s="241">
        <f t="shared" si="0"/>
        <v>0</v>
      </c>
      <c r="P31" s="241">
        <f t="shared" si="1"/>
        <v>0</v>
      </c>
      <c r="Q31" s="236" t="s">
        <v>171</v>
      </c>
    </row>
    <row r="32" spans="1:17">
      <c r="A32" s="208">
        <v>600</v>
      </c>
      <c r="B32" s="209">
        <v>200</v>
      </c>
      <c r="C32" s="209">
        <v>300</v>
      </c>
      <c r="D32" s="209">
        <v>50</v>
      </c>
      <c r="E32" s="209"/>
      <c r="F32" s="209"/>
      <c r="G32" s="237" t="s">
        <v>172</v>
      </c>
      <c r="H32" s="245">
        <v>0</v>
      </c>
      <c r="I32" s="245">
        <v>0</v>
      </c>
      <c r="J32" s="245">
        <v>0</v>
      </c>
      <c r="K32" s="245">
        <f t="shared" si="2"/>
        <v>0</v>
      </c>
      <c r="L32" s="244"/>
      <c r="M32" s="244"/>
      <c r="N32" s="244"/>
      <c r="O32" s="245">
        <f t="shared" si="0"/>
        <v>0</v>
      </c>
      <c r="P32" s="245">
        <f t="shared" si="1"/>
        <v>0</v>
      </c>
      <c r="Q32" s="246" t="s">
        <v>173</v>
      </c>
    </row>
    <row r="33" spans="1:17">
      <c r="A33" s="208">
        <v>600</v>
      </c>
      <c r="B33" s="209">
        <v>200</v>
      </c>
      <c r="C33" s="209">
        <v>300</v>
      </c>
      <c r="D33" s="209">
        <v>100</v>
      </c>
      <c r="E33" s="209"/>
      <c r="F33" s="209"/>
      <c r="G33" s="233" t="s">
        <v>174</v>
      </c>
      <c r="H33" s="241">
        <v>0</v>
      </c>
      <c r="I33" s="241">
        <v>0</v>
      </c>
      <c r="J33" s="241">
        <v>0</v>
      </c>
      <c r="K33" s="241">
        <f t="shared" si="2"/>
        <v>0</v>
      </c>
      <c r="L33" s="240"/>
      <c r="M33" s="240"/>
      <c r="N33" s="240"/>
      <c r="O33" s="241">
        <f t="shared" si="0"/>
        <v>0</v>
      </c>
      <c r="P33" s="241">
        <f t="shared" si="1"/>
        <v>0</v>
      </c>
      <c r="Q33" s="236" t="s">
        <v>175</v>
      </c>
    </row>
    <row r="34" spans="1:17">
      <c r="A34" s="208">
        <v>600</v>
      </c>
      <c r="B34" s="209">
        <v>200</v>
      </c>
      <c r="C34" s="209">
        <v>300</v>
      </c>
      <c r="D34" s="209">
        <v>100</v>
      </c>
      <c r="E34" s="210">
        <v>10</v>
      </c>
      <c r="F34" s="210"/>
      <c r="G34" s="237" t="s">
        <v>176</v>
      </c>
      <c r="H34" s="239">
        <v>0</v>
      </c>
      <c r="I34" s="239">
        <v>0</v>
      </c>
      <c r="J34" s="239">
        <v>0</v>
      </c>
      <c r="K34" s="239">
        <f t="shared" si="2"/>
        <v>0</v>
      </c>
      <c r="L34" s="238"/>
      <c r="M34" s="238"/>
      <c r="N34" s="238"/>
      <c r="O34" s="239">
        <f t="shared" si="0"/>
        <v>0</v>
      </c>
      <c r="P34" s="239">
        <f t="shared" si="1"/>
        <v>0</v>
      </c>
      <c r="Q34" s="242"/>
    </row>
    <row r="35" spans="1:17">
      <c r="A35" s="208">
        <v>600</v>
      </c>
      <c r="B35" s="209">
        <v>200</v>
      </c>
      <c r="C35" s="209">
        <v>300</v>
      </c>
      <c r="D35" s="209">
        <v>100</v>
      </c>
      <c r="E35" s="210">
        <v>20</v>
      </c>
      <c r="F35" s="210"/>
      <c r="G35" s="237" t="s">
        <v>177</v>
      </c>
      <c r="H35" s="239">
        <v>0</v>
      </c>
      <c r="I35" s="239">
        <v>0</v>
      </c>
      <c r="J35" s="239">
        <v>0</v>
      </c>
      <c r="K35" s="239">
        <f t="shared" si="2"/>
        <v>0</v>
      </c>
      <c r="L35" s="238"/>
      <c r="M35" s="238"/>
      <c r="N35" s="238"/>
      <c r="O35" s="239">
        <f t="shared" si="0"/>
        <v>0</v>
      </c>
      <c r="P35" s="239">
        <f t="shared" si="1"/>
        <v>0</v>
      </c>
      <c r="Q35" s="242"/>
    </row>
    <row r="36" spans="1:17" ht="22.5">
      <c r="A36" s="208">
        <v>600</v>
      </c>
      <c r="B36" s="209">
        <v>200</v>
      </c>
      <c r="C36" s="209">
        <v>300</v>
      </c>
      <c r="D36" s="209">
        <v>100</v>
      </c>
      <c r="E36" s="210">
        <v>30</v>
      </c>
      <c r="F36" s="210"/>
      <c r="G36" s="237" t="s">
        <v>178</v>
      </c>
      <c r="H36" s="239">
        <v>0</v>
      </c>
      <c r="I36" s="239">
        <v>0</v>
      </c>
      <c r="J36" s="239">
        <v>0</v>
      </c>
      <c r="K36" s="239">
        <f t="shared" si="2"/>
        <v>0</v>
      </c>
      <c r="L36" s="238"/>
      <c r="M36" s="238"/>
      <c r="N36" s="238"/>
      <c r="O36" s="239">
        <f t="shared" si="0"/>
        <v>0</v>
      </c>
      <c r="P36" s="239">
        <f t="shared" si="1"/>
        <v>0</v>
      </c>
      <c r="Q36" s="242"/>
    </row>
    <row r="37" spans="1:17">
      <c r="A37" s="208">
        <v>600</v>
      </c>
      <c r="B37" s="209">
        <v>200</v>
      </c>
      <c r="C37" s="209">
        <v>300</v>
      </c>
      <c r="D37" s="209">
        <v>100</v>
      </c>
      <c r="E37" s="210">
        <v>40</v>
      </c>
      <c r="F37" s="210"/>
      <c r="G37" s="237" t="s">
        <v>179</v>
      </c>
      <c r="H37" s="239">
        <v>0</v>
      </c>
      <c r="I37" s="239">
        <v>0</v>
      </c>
      <c r="J37" s="239">
        <v>0</v>
      </c>
      <c r="K37" s="239">
        <f t="shared" si="2"/>
        <v>0</v>
      </c>
      <c r="L37" s="238"/>
      <c r="M37" s="238"/>
      <c r="N37" s="238"/>
      <c r="O37" s="239">
        <f t="shared" si="0"/>
        <v>0</v>
      </c>
      <c r="P37" s="239">
        <f t="shared" si="1"/>
        <v>0</v>
      </c>
      <c r="Q37" s="242"/>
    </row>
    <row r="38" spans="1:17" ht="22.5">
      <c r="A38" s="208">
        <v>600</v>
      </c>
      <c r="B38" s="209">
        <v>200</v>
      </c>
      <c r="C38" s="209">
        <v>300</v>
      </c>
      <c r="D38" s="209">
        <v>100</v>
      </c>
      <c r="E38" s="210">
        <v>80</v>
      </c>
      <c r="F38" s="212"/>
      <c r="G38" s="237" t="s">
        <v>180</v>
      </c>
      <c r="H38" s="239">
        <v>0</v>
      </c>
      <c r="I38" s="239">
        <v>0</v>
      </c>
      <c r="J38" s="239">
        <v>0</v>
      </c>
      <c r="K38" s="239">
        <f t="shared" si="2"/>
        <v>0</v>
      </c>
      <c r="L38" s="238"/>
      <c r="M38" s="238"/>
      <c r="N38" s="238"/>
      <c r="O38" s="239">
        <f t="shared" si="0"/>
        <v>0</v>
      </c>
      <c r="P38" s="239">
        <f t="shared" si="1"/>
        <v>0</v>
      </c>
      <c r="Q38" s="242"/>
    </row>
    <row r="39" spans="1:17" ht="22.5">
      <c r="A39" s="208">
        <v>600</v>
      </c>
      <c r="B39" s="209">
        <v>200</v>
      </c>
      <c r="C39" s="209">
        <v>300</v>
      </c>
      <c r="D39" s="209">
        <v>100</v>
      </c>
      <c r="E39" s="210">
        <v>90</v>
      </c>
      <c r="F39" s="210"/>
      <c r="G39" s="237" t="s">
        <v>181</v>
      </c>
      <c r="H39" s="239">
        <v>0</v>
      </c>
      <c r="I39" s="239">
        <v>0</v>
      </c>
      <c r="J39" s="239">
        <v>0</v>
      </c>
      <c r="K39" s="239">
        <f t="shared" si="2"/>
        <v>0</v>
      </c>
      <c r="L39" s="238"/>
      <c r="M39" s="238"/>
      <c r="N39" s="238"/>
      <c r="O39" s="239">
        <f t="shared" si="0"/>
        <v>0</v>
      </c>
      <c r="P39" s="239">
        <f t="shared" si="1"/>
        <v>0</v>
      </c>
      <c r="Q39" s="242"/>
    </row>
    <row r="40" spans="1:17">
      <c r="A40" s="208">
        <v>600</v>
      </c>
      <c r="B40" s="209">
        <v>200</v>
      </c>
      <c r="C40" s="209">
        <v>300</v>
      </c>
      <c r="D40" s="209">
        <v>200</v>
      </c>
      <c r="E40" s="211"/>
      <c r="F40" s="211"/>
      <c r="G40" s="237" t="s">
        <v>182</v>
      </c>
      <c r="H40" s="239">
        <v>0</v>
      </c>
      <c r="I40" s="239">
        <v>0</v>
      </c>
      <c r="J40" s="239">
        <v>0</v>
      </c>
      <c r="K40" s="239">
        <f t="shared" si="2"/>
        <v>0</v>
      </c>
      <c r="L40" s="238"/>
      <c r="M40" s="238"/>
      <c r="N40" s="238"/>
      <c r="O40" s="239">
        <f t="shared" si="0"/>
        <v>0</v>
      </c>
      <c r="P40" s="239">
        <f t="shared" si="1"/>
        <v>0</v>
      </c>
      <c r="Q40" s="236" t="s">
        <v>183</v>
      </c>
    </row>
    <row r="41" spans="1:17">
      <c r="A41" s="208">
        <v>600</v>
      </c>
      <c r="B41" s="209">
        <v>200</v>
      </c>
      <c r="C41" s="209">
        <v>300</v>
      </c>
      <c r="D41" s="209">
        <v>300</v>
      </c>
      <c r="E41" s="211"/>
      <c r="F41" s="211"/>
      <c r="G41" s="237" t="s">
        <v>184</v>
      </c>
      <c r="H41" s="239">
        <v>157665</v>
      </c>
      <c r="I41" s="239">
        <v>157665</v>
      </c>
      <c r="J41" s="239">
        <v>0</v>
      </c>
      <c r="K41" s="239">
        <f t="shared" si="2"/>
        <v>0</v>
      </c>
      <c r="L41" s="238"/>
      <c r="M41" s="238"/>
      <c r="N41" s="238"/>
      <c r="O41" s="239">
        <f t="shared" si="0"/>
        <v>-157665</v>
      </c>
      <c r="P41" s="239">
        <f t="shared" si="1"/>
        <v>-157665</v>
      </c>
      <c r="Q41" s="236" t="s">
        <v>185</v>
      </c>
    </row>
    <row r="42" spans="1:17" ht="45">
      <c r="A42" s="208">
        <v>600</v>
      </c>
      <c r="B42" s="209">
        <v>200</v>
      </c>
      <c r="C42" s="209">
        <v>300</v>
      </c>
      <c r="D42" s="211">
        <v>400</v>
      </c>
      <c r="E42" s="211"/>
      <c r="F42" s="211"/>
      <c r="G42" s="237" t="s">
        <v>186</v>
      </c>
      <c r="H42" s="239">
        <v>0</v>
      </c>
      <c r="I42" s="239">
        <v>0</v>
      </c>
      <c r="J42" s="239">
        <v>0</v>
      </c>
      <c r="K42" s="239">
        <f t="shared" si="2"/>
        <v>0</v>
      </c>
      <c r="L42" s="238"/>
      <c r="M42" s="238"/>
      <c r="N42" s="238"/>
      <c r="O42" s="239">
        <f t="shared" si="0"/>
        <v>0</v>
      </c>
      <c r="P42" s="239">
        <f t="shared" si="1"/>
        <v>0</v>
      </c>
      <c r="Q42" s="236" t="s">
        <v>187</v>
      </c>
    </row>
    <row r="43" spans="1:17">
      <c r="A43" s="208">
        <v>600</v>
      </c>
      <c r="B43" s="209">
        <v>300</v>
      </c>
      <c r="C43" s="209"/>
      <c r="D43" s="209"/>
      <c r="E43" s="209"/>
      <c r="F43" s="209"/>
      <c r="G43" s="233" t="s">
        <v>188</v>
      </c>
      <c r="H43" s="241">
        <v>0</v>
      </c>
      <c r="I43" s="241">
        <v>0</v>
      </c>
      <c r="J43" s="241">
        <v>0</v>
      </c>
      <c r="K43" s="241">
        <f t="shared" si="2"/>
        <v>0</v>
      </c>
      <c r="L43" s="240"/>
      <c r="M43" s="240"/>
      <c r="N43" s="240"/>
      <c r="O43" s="241">
        <f t="shared" si="0"/>
        <v>0</v>
      </c>
      <c r="P43" s="241">
        <f t="shared" si="1"/>
        <v>0</v>
      </c>
      <c r="Q43" s="236" t="s">
        <v>189</v>
      </c>
    </row>
    <row r="44" spans="1:17">
      <c r="A44" s="208">
        <v>600</v>
      </c>
      <c r="B44" s="209">
        <v>300</v>
      </c>
      <c r="C44" s="211">
        <v>100</v>
      </c>
      <c r="D44" s="211"/>
      <c r="E44" s="211"/>
      <c r="F44" s="211"/>
      <c r="G44" s="237" t="s">
        <v>190</v>
      </c>
      <c r="H44" s="239">
        <v>4658156</v>
      </c>
      <c r="I44" s="239">
        <v>0</v>
      </c>
      <c r="J44" s="239">
        <v>3260710</v>
      </c>
      <c r="K44" s="239">
        <f t="shared" si="2"/>
        <v>0</v>
      </c>
      <c r="L44" s="238"/>
      <c r="M44" s="238"/>
      <c r="N44" s="238"/>
      <c r="O44" s="239">
        <f t="shared" si="0"/>
        <v>-1397446</v>
      </c>
      <c r="P44" s="239">
        <f t="shared" si="1"/>
        <v>0</v>
      </c>
      <c r="Q44" s="236" t="s">
        <v>191</v>
      </c>
    </row>
    <row r="45" spans="1:17">
      <c r="A45" s="208">
        <v>600</v>
      </c>
      <c r="B45" s="209">
        <v>300</v>
      </c>
      <c r="C45" s="211">
        <v>200</v>
      </c>
      <c r="D45" s="211"/>
      <c r="E45" s="211"/>
      <c r="F45" s="211"/>
      <c r="G45" s="237" t="s">
        <v>192</v>
      </c>
      <c r="H45" s="239">
        <v>1126536</v>
      </c>
      <c r="I45" s="239">
        <v>0</v>
      </c>
      <c r="J45" s="239">
        <v>3227622</v>
      </c>
      <c r="K45" s="239">
        <f t="shared" si="2"/>
        <v>0</v>
      </c>
      <c r="L45" s="238"/>
      <c r="M45" s="238"/>
      <c r="N45" s="238"/>
      <c r="O45" s="239">
        <f t="shared" si="0"/>
        <v>2101086</v>
      </c>
      <c r="P45" s="239">
        <f t="shared" si="1"/>
        <v>0</v>
      </c>
      <c r="Q45" s="236" t="s">
        <v>193</v>
      </c>
    </row>
    <row r="46" spans="1:17">
      <c r="A46" s="208">
        <v>600</v>
      </c>
      <c r="B46" s="209">
        <v>300</v>
      </c>
      <c r="C46" s="209">
        <v>300</v>
      </c>
      <c r="D46" s="209"/>
      <c r="E46" s="209"/>
      <c r="F46" s="209"/>
      <c r="G46" s="233" t="s">
        <v>194</v>
      </c>
      <c r="H46" s="248">
        <v>0</v>
      </c>
      <c r="I46" s="248">
        <v>0</v>
      </c>
      <c r="J46" s="248">
        <v>0</v>
      </c>
      <c r="K46" s="248">
        <f t="shared" si="2"/>
        <v>0</v>
      </c>
      <c r="L46" s="247"/>
      <c r="M46" s="247"/>
      <c r="N46" s="247"/>
      <c r="O46" s="248">
        <f t="shared" si="0"/>
        <v>0</v>
      </c>
      <c r="P46" s="248">
        <f t="shared" si="1"/>
        <v>0</v>
      </c>
      <c r="Q46" s="236" t="s">
        <v>195</v>
      </c>
    </row>
    <row r="47" spans="1:17">
      <c r="A47" s="208">
        <v>600</v>
      </c>
      <c r="B47" s="209">
        <v>300</v>
      </c>
      <c r="C47" s="209">
        <v>300</v>
      </c>
      <c r="D47" s="210">
        <v>100</v>
      </c>
      <c r="E47" s="210"/>
      <c r="F47" s="210"/>
      <c r="G47" s="237" t="s">
        <v>196</v>
      </c>
      <c r="H47" s="239">
        <v>310291</v>
      </c>
      <c r="I47" s="239">
        <v>0</v>
      </c>
      <c r="J47" s="239">
        <v>622928</v>
      </c>
      <c r="K47" s="239">
        <f t="shared" si="2"/>
        <v>0</v>
      </c>
      <c r="L47" s="238"/>
      <c r="M47" s="238"/>
      <c r="N47" s="238"/>
      <c r="O47" s="239">
        <f t="shared" si="0"/>
        <v>312637</v>
      </c>
      <c r="P47" s="239">
        <f t="shared" si="1"/>
        <v>0</v>
      </c>
      <c r="Q47" s="242"/>
    </row>
    <row r="48" spans="1:17">
      <c r="A48" s="208">
        <v>600</v>
      </c>
      <c r="B48" s="209">
        <v>300</v>
      </c>
      <c r="C48" s="209">
        <v>300</v>
      </c>
      <c r="D48" s="210">
        <v>900</v>
      </c>
      <c r="E48" s="210"/>
      <c r="F48" s="210"/>
      <c r="G48" s="237" t="s">
        <v>197</v>
      </c>
      <c r="H48" s="239">
        <v>339605</v>
      </c>
      <c r="I48" s="239">
        <v>0</v>
      </c>
      <c r="J48" s="239">
        <v>859284</v>
      </c>
      <c r="K48" s="239">
        <f t="shared" si="2"/>
        <v>0</v>
      </c>
      <c r="L48" s="238"/>
      <c r="M48" s="238"/>
      <c r="N48" s="238"/>
      <c r="O48" s="239">
        <f t="shared" si="0"/>
        <v>519679</v>
      </c>
      <c r="P48" s="239">
        <f t="shared" si="1"/>
        <v>0</v>
      </c>
      <c r="Q48" s="242"/>
    </row>
    <row r="49" spans="1:17">
      <c r="A49" s="208">
        <v>600</v>
      </c>
      <c r="B49" s="209">
        <v>300</v>
      </c>
      <c r="C49" s="211">
        <v>400</v>
      </c>
      <c r="D49" s="211"/>
      <c r="E49" s="211"/>
      <c r="F49" s="211"/>
      <c r="G49" s="237" t="s">
        <v>198</v>
      </c>
      <c r="H49" s="239">
        <v>101885</v>
      </c>
      <c r="I49" s="239">
        <v>0</v>
      </c>
      <c r="J49" s="239">
        <v>112935</v>
      </c>
      <c r="K49" s="239">
        <f t="shared" si="2"/>
        <v>0</v>
      </c>
      <c r="L49" s="238"/>
      <c r="M49" s="238"/>
      <c r="N49" s="238"/>
      <c r="O49" s="239">
        <f t="shared" si="0"/>
        <v>11050</v>
      </c>
      <c r="P49" s="239">
        <f t="shared" si="1"/>
        <v>0</v>
      </c>
      <c r="Q49" s="236" t="s">
        <v>199</v>
      </c>
    </row>
    <row r="50" spans="1:17">
      <c r="A50" s="208">
        <v>600</v>
      </c>
      <c r="B50" s="211">
        <v>400</v>
      </c>
      <c r="C50" s="211"/>
      <c r="D50" s="211"/>
      <c r="E50" s="211"/>
      <c r="F50" s="211"/>
      <c r="G50" s="237" t="s">
        <v>200</v>
      </c>
      <c r="H50" s="239">
        <v>0</v>
      </c>
      <c r="I50" s="239">
        <v>0</v>
      </c>
      <c r="J50" s="239">
        <v>0</v>
      </c>
      <c r="K50" s="239">
        <f t="shared" si="2"/>
        <v>0</v>
      </c>
      <c r="L50" s="238"/>
      <c r="M50" s="238"/>
      <c r="N50" s="238"/>
      <c r="O50" s="239">
        <f t="shared" si="0"/>
        <v>0</v>
      </c>
      <c r="P50" s="239">
        <f t="shared" si="1"/>
        <v>0</v>
      </c>
      <c r="Q50" s="236" t="s">
        <v>201</v>
      </c>
    </row>
    <row r="51" spans="1:17" ht="22.5">
      <c r="A51" s="206">
        <v>610</v>
      </c>
      <c r="B51" s="207">
        <v>0</v>
      </c>
      <c r="C51" s="207">
        <v>0</v>
      </c>
      <c r="D51" s="207">
        <v>0</v>
      </c>
      <c r="E51" s="207">
        <v>0</v>
      </c>
      <c r="F51" s="207">
        <v>0</v>
      </c>
      <c r="G51" s="249" t="s">
        <v>202</v>
      </c>
      <c r="H51" s="248">
        <v>0</v>
      </c>
      <c r="I51" s="248">
        <v>0</v>
      </c>
      <c r="J51" s="248">
        <v>0</v>
      </c>
      <c r="K51" s="248">
        <f t="shared" si="2"/>
        <v>0</v>
      </c>
      <c r="L51" s="247"/>
      <c r="M51" s="247"/>
      <c r="N51" s="247"/>
      <c r="O51" s="248">
        <f t="shared" si="0"/>
        <v>0</v>
      </c>
      <c r="P51" s="248">
        <f t="shared" si="1"/>
        <v>0</v>
      </c>
      <c r="Q51" s="232" t="s">
        <v>203</v>
      </c>
    </row>
    <row r="52" spans="1:17" ht="33.75">
      <c r="A52" s="208">
        <v>610</v>
      </c>
      <c r="B52" s="211">
        <v>100</v>
      </c>
      <c r="C52" s="211"/>
      <c r="D52" s="211"/>
      <c r="E52" s="211"/>
      <c r="F52" s="211"/>
      <c r="G52" s="237" t="s">
        <v>204</v>
      </c>
      <c r="H52" s="239">
        <v>0</v>
      </c>
      <c r="I52" s="239">
        <v>0</v>
      </c>
      <c r="J52" s="239">
        <v>0</v>
      </c>
      <c r="K52" s="239">
        <f t="shared" si="2"/>
        <v>0</v>
      </c>
      <c r="L52" s="238"/>
      <c r="M52" s="238"/>
      <c r="N52" s="238"/>
      <c r="O52" s="239">
        <f t="shared" si="0"/>
        <v>0</v>
      </c>
      <c r="P52" s="239">
        <f t="shared" si="1"/>
        <v>0</v>
      </c>
      <c r="Q52" s="236" t="s">
        <v>205</v>
      </c>
    </row>
    <row r="53" spans="1:17" ht="22.5">
      <c r="A53" s="208">
        <v>610</v>
      </c>
      <c r="B53" s="211">
        <v>200</v>
      </c>
      <c r="C53" s="211"/>
      <c r="D53" s="211"/>
      <c r="E53" s="211"/>
      <c r="F53" s="211"/>
      <c r="G53" s="237" t="s">
        <v>206</v>
      </c>
      <c r="H53" s="239">
        <v>0</v>
      </c>
      <c r="I53" s="239">
        <v>0</v>
      </c>
      <c r="J53" s="239">
        <v>0</v>
      </c>
      <c r="K53" s="239">
        <f t="shared" si="2"/>
        <v>0</v>
      </c>
      <c r="L53" s="238"/>
      <c r="M53" s="238"/>
      <c r="N53" s="238"/>
      <c r="O53" s="239">
        <f t="shared" si="0"/>
        <v>0</v>
      </c>
      <c r="P53" s="239">
        <f t="shared" si="1"/>
        <v>0</v>
      </c>
      <c r="Q53" s="236" t="s">
        <v>207</v>
      </c>
    </row>
    <row r="54" spans="1:17" ht="22.5">
      <c r="A54" s="206">
        <v>620</v>
      </c>
      <c r="B54" s="207">
        <v>0</v>
      </c>
      <c r="C54" s="207">
        <v>0</v>
      </c>
      <c r="D54" s="207">
        <v>0</v>
      </c>
      <c r="E54" s="207">
        <v>0</v>
      </c>
      <c r="F54" s="207">
        <v>0</v>
      </c>
      <c r="G54" s="249" t="s">
        <v>208</v>
      </c>
      <c r="H54" s="248">
        <v>0</v>
      </c>
      <c r="I54" s="248">
        <v>0</v>
      </c>
      <c r="J54" s="248">
        <v>0</v>
      </c>
      <c r="K54" s="248">
        <f t="shared" si="2"/>
        <v>0</v>
      </c>
      <c r="L54" s="250"/>
      <c r="M54" s="250"/>
      <c r="N54" s="250"/>
      <c r="O54" s="251">
        <f t="shared" si="0"/>
        <v>0</v>
      </c>
      <c r="P54" s="251">
        <f t="shared" si="1"/>
        <v>0</v>
      </c>
      <c r="Q54" s="207" t="s">
        <v>209</v>
      </c>
    </row>
    <row r="55" spans="1:17" ht="33.75">
      <c r="A55" s="208">
        <v>620</v>
      </c>
      <c r="B55" s="211">
        <v>50</v>
      </c>
      <c r="C55" s="211"/>
      <c r="D55" s="211"/>
      <c r="E55" s="211"/>
      <c r="F55" s="211"/>
      <c r="G55" s="237" t="s">
        <v>210</v>
      </c>
      <c r="H55" s="239">
        <v>426763</v>
      </c>
      <c r="I55" s="239">
        <v>426763</v>
      </c>
      <c r="J55" s="239">
        <v>822467</v>
      </c>
      <c r="K55" s="239">
        <f t="shared" si="2"/>
        <v>46234</v>
      </c>
      <c r="L55" s="252">
        <v>46234</v>
      </c>
      <c r="M55" s="252"/>
      <c r="N55" s="252"/>
      <c r="O55" s="253">
        <f t="shared" si="0"/>
        <v>395704</v>
      </c>
      <c r="P55" s="253">
        <f t="shared" si="1"/>
        <v>-380529</v>
      </c>
      <c r="Q55" s="254" t="s">
        <v>211</v>
      </c>
    </row>
    <row r="56" spans="1:17" ht="33.75">
      <c r="A56" s="208">
        <v>620</v>
      </c>
      <c r="B56" s="211">
        <v>100</v>
      </c>
      <c r="C56" s="211"/>
      <c r="D56" s="211"/>
      <c r="E56" s="211"/>
      <c r="F56" s="211"/>
      <c r="G56" s="237" t="s">
        <v>212</v>
      </c>
      <c r="H56" s="239">
        <v>27224</v>
      </c>
      <c r="I56" s="239">
        <v>0</v>
      </c>
      <c r="J56" s="239">
        <v>0</v>
      </c>
      <c r="K56" s="239">
        <f t="shared" si="2"/>
        <v>0</v>
      </c>
      <c r="L56" s="238"/>
      <c r="M56" s="238"/>
      <c r="N56" s="238"/>
      <c r="O56" s="239">
        <f t="shared" si="0"/>
        <v>-27224</v>
      </c>
      <c r="P56" s="239">
        <f t="shared" si="1"/>
        <v>0</v>
      </c>
      <c r="Q56" s="236" t="s">
        <v>213</v>
      </c>
    </row>
    <row r="57" spans="1:17" ht="22.5">
      <c r="A57" s="208">
        <v>620</v>
      </c>
      <c r="B57" s="211">
        <v>200</v>
      </c>
      <c r="C57" s="211"/>
      <c r="D57" s="211"/>
      <c r="E57" s="211"/>
      <c r="F57" s="211"/>
      <c r="G57" s="237" t="s">
        <v>214</v>
      </c>
      <c r="H57" s="239">
        <v>0</v>
      </c>
      <c r="I57" s="239">
        <v>0</v>
      </c>
      <c r="J57" s="239">
        <v>0</v>
      </c>
      <c r="K57" s="239">
        <f t="shared" si="2"/>
        <v>0</v>
      </c>
      <c r="L57" s="238"/>
      <c r="M57" s="238"/>
      <c r="N57" s="238"/>
      <c r="O57" s="239">
        <f t="shared" si="0"/>
        <v>0</v>
      </c>
      <c r="P57" s="239">
        <f t="shared" si="1"/>
        <v>0</v>
      </c>
      <c r="Q57" s="236" t="s">
        <v>215</v>
      </c>
    </row>
    <row r="58" spans="1:17" ht="22.5">
      <c r="A58" s="208">
        <v>620</v>
      </c>
      <c r="B58" s="211">
        <v>300</v>
      </c>
      <c r="C58" s="211"/>
      <c r="D58" s="211"/>
      <c r="E58" s="211"/>
      <c r="F58" s="211"/>
      <c r="G58" s="237" t="s">
        <v>216</v>
      </c>
      <c r="H58" s="239">
        <v>1126536</v>
      </c>
      <c r="I58" s="239">
        <v>0</v>
      </c>
      <c r="J58" s="239">
        <v>0</v>
      </c>
      <c r="K58" s="239">
        <f t="shared" si="2"/>
        <v>0</v>
      </c>
      <c r="L58" s="238"/>
      <c r="M58" s="238"/>
      <c r="N58" s="238"/>
      <c r="O58" s="239">
        <f t="shared" si="0"/>
        <v>-1126536</v>
      </c>
      <c r="P58" s="239">
        <f t="shared" si="1"/>
        <v>0</v>
      </c>
      <c r="Q58" s="236" t="s">
        <v>217</v>
      </c>
    </row>
    <row r="59" spans="1:17" ht="22.5">
      <c r="A59" s="208">
        <v>620</v>
      </c>
      <c r="B59" s="211">
        <v>400</v>
      </c>
      <c r="C59" s="211"/>
      <c r="D59" s="211"/>
      <c r="E59" s="211"/>
      <c r="F59" s="211"/>
      <c r="G59" s="237" t="s">
        <v>218</v>
      </c>
      <c r="H59" s="239">
        <v>58754</v>
      </c>
      <c r="I59" s="239">
        <v>0</v>
      </c>
      <c r="J59" s="239">
        <v>0</v>
      </c>
      <c r="K59" s="239">
        <f t="shared" si="2"/>
        <v>0</v>
      </c>
      <c r="L59" s="238"/>
      <c r="M59" s="238"/>
      <c r="N59" s="238"/>
      <c r="O59" s="239">
        <f t="shared" si="0"/>
        <v>-58754</v>
      </c>
      <c r="P59" s="239">
        <f t="shared" si="1"/>
        <v>0</v>
      </c>
      <c r="Q59" s="236" t="s">
        <v>219</v>
      </c>
    </row>
    <row r="60" spans="1:17" ht="22.5">
      <c r="A60" s="206">
        <v>630</v>
      </c>
      <c r="B60" s="207">
        <v>0</v>
      </c>
      <c r="C60" s="207">
        <v>0</v>
      </c>
      <c r="D60" s="207">
        <v>0</v>
      </c>
      <c r="E60" s="207">
        <v>0</v>
      </c>
      <c r="F60" s="207">
        <v>0</v>
      </c>
      <c r="G60" s="249" t="s">
        <v>23</v>
      </c>
      <c r="H60" s="248">
        <v>0</v>
      </c>
      <c r="I60" s="248">
        <v>0</v>
      </c>
      <c r="J60" s="248">
        <v>0</v>
      </c>
      <c r="K60" s="248">
        <f t="shared" si="2"/>
        <v>0</v>
      </c>
      <c r="L60" s="247"/>
      <c r="M60" s="247"/>
      <c r="N60" s="247"/>
      <c r="O60" s="248">
        <f t="shared" si="0"/>
        <v>0</v>
      </c>
      <c r="P60" s="248">
        <f t="shared" si="1"/>
        <v>0</v>
      </c>
      <c r="Q60" s="232" t="s">
        <v>220</v>
      </c>
    </row>
    <row r="61" spans="1:17" ht="22.5">
      <c r="A61" s="208">
        <v>630</v>
      </c>
      <c r="B61" s="209">
        <v>100</v>
      </c>
      <c r="C61" s="209"/>
      <c r="D61" s="209"/>
      <c r="E61" s="209"/>
      <c r="F61" s="209"/>
      <c r="G61" s="233" t="s">
        <v>221</v>
      </c>
      <c r="H61" s="241">
        <v>0</v>
      </c>
      <c r="I61" s="241">
        <v>0</v>
      </c>
      <c r="J61" s="241">
        <v>0</v>
      </c>
      <c r="K61" s="241">
        <f t="shared" si="2"/>
        <v>0</v>
      </c>
      <c r="L61" s="240"/>
      <c r="M61" s="240"/>
      <c r="N61" s="240"/>
      <c r="O61" s="241">
        <f t="shared" si="0"/>
        <v>0</v>
      </c>
      <c r="P61" s="241">
        <f t="shared" si="1"/>
        <v>0</v>
      </c>
      <c r="Q61" s="236" t="s">
        <v>222</v>
      </c>
    </row>
    <row r="62" spans="1:17" ht="22.5">
      <c r="A62" s="208">
        <v>630</v>
      </c>
      <c r="B62" s="209">
        <v>100</v>
      </c>
      <c r="C62" s="209">
        <v>100</v>
      </c>
      <c r="D62" s="209"/>
      <c r="E62" s="209"/>
      <c r="F62" s="209"/>
      <c r="G62" s="233" t="s">
        <v>223</v>
      </c>
      <c r="H62" s="241">
        <v>0</v>
      </c>
      <c r="I62" s="241">
        <v>0</v>
      </c>
      <c r="J62" s="241">
        <v>0</v>
      </c>
      <c r="K62" s="241">
        <f t="shared" si="2"/>
        <v>0</v>
      </c>
      <c r="L62" s="240"/>
      <c r="M62" s="240"/>
      <c r="N62" s="240"/>
      <c r="O62" s="241">
        <f t="shared" si="0"/>
        <v>0</v>
      </c>
      <c r="P62" s="241">
        <f t="shared" si="1"/>
        <v>0</v>
      </c>
      <c r="Q62" s="236" t="s">
        <v>224</v>
      </c>
    </row>
    <row r="63" spans="1:17">
      <c r="A63" s="208">
        <v>630</v>
      </c>
      <c r="B63" s="209">
        <v>100</v>
      </c>
      <c r="C63" s="209">
        <v>100</v>
      </c>
      <c r="D63" s="209">
        <v>100</v>
      </c>
      <c r="E63" s="209"/>
      <c r="F63" s="209"/>
      <c r="G63" s="233" t="s">
        <v>225</v>
      </c>
      <c r="H63" s="241">
        <v>0</v>
      </c>
      <c r="I63" s="241">
        <v>0</v>
      </c>
      <c r="J63" s="241">
        <v>0</v>
      </c>
      <c r="K63" s="241">
        <f t="shared" si="2"/>
        <v>0</v>
      </c>
      <c r="L63" s="240"/>
      <c r="M63" s="240"/>
      <c r="N63" s="240"/>
      <c r="O63" s="241">
        <f t="shared" si="0"/>
        <v>0</v>
      </c>
      <c r="P63" s="241">
        <f t="shared" si="1"/>
        <v>0</v>
      </c>
      <c r="Q63" s="236" t="s">
        <v>226</v>
      </c>
    </row>
    <row r="64" spans="1:17">
      <c r="A64" s="208">
        <v>630</v>
      </c>
      <c r="B64" s="209">
        <v>100</v>
      </c>
      <c r="C64" s="209">
        <v>100</v>
      </c>
      <c r="D64" s="209">
        <v>100</v>
      </c>
      <c r="E64" s="209">
        <v>10</v>
      </c>
      <c r="F64" s="209"/>
      <c r="G64" s="237" t="s">
        <v>227</v>
      </c>
      <c r="H64" s="256">
        <v>18600586</v>
      </c>
      <c r="I64" s="256">
        <v>0</v>
      </c>
      <c r="J64" s="256">
        <v>19653714</v>
      </c>
      <c r="K64" s="256">
        <f t="shared" si="2"/>
        <v>0</v>
      </c>
      <c r="L64" s="255"/>
      <c r="M64" s="255"/>
      <c r="N64" s="255"/>
      <c r="O64" s="256">
        <f t="shared" si="0"/>
        <v>1053128</v>
      </c>
      <c r="P64" s="256">
        <f t="shared" si="1"/>
        <v>0</v>
      </c>
      <c r="Q64" s="236"/>
    </row>
    <row r="65" spans="1:17">
      <c r="A65" s="208">
        <v>630</v>
      </c>
      <c r="B65" s="209">
        <v>100</v>
      </c>
      <c r="C65" s="209">
        <v>100</v>
      </c>
      <c r="D65" s="209">
        <v>100</v>
      </c>
      <c r="E65" s="209">
        <v>20</v>
      </c>
      <c r="F65" s="209"/>
      <c r="G65" s="237" t="s">
        <v>228</v>
      </c>
      <c r="H65" s="256">
        <v>30000</v>
      </c>
      <c r="I65" s="256">
        <v>0</v>
      </c>
      <c r="J65" s="256">
        <v>30000</v>
      </c>
      <c r="K65" s="256">
        <f t="shared" si="2"/>
        <v>0</v>
      </c>
      <c r="L65" s="255"/>
      <c r="M65" s="255"/>
      <c r="N65" s="255"/>
      <c r="O65" s="256">
        <f t="shared" si="0"/>
        <v>0</v>
      </c>
      <c r="P65" s="256">
        <f t="shared" si="1"/>
        <v>0</v>
      </c>
      <c r="Q65" s="236"/>
    </row>
    <row r="66" spans="1:17">
      <c r="A66" s="208">
        <v>630</v>
      </c>
      <c r="B66" s="209">
        <v>100</v>
      </c>
      <c r="C66" s="209">
        <v>100</v>
      </c>
      <c r="D66" s="209">
        <v>200</v>
      </c>
      <c r="E66" s="209"/>
      <c r="F66" s="209"/>
      <c r="G66" s="233" t="s">
        <v>229</v>
      </c>
      <c r="H66" s="241">
        <v>0</v>
      </c>
      <c r="I66" s="241">
        <v>0</v>
      </c>
      <c r="J66" s="241">
        <v>0</v>
      </c>
      <c r="K66" s="241">
        <f t="shared" si="2"/>
        <v>0</v>
      </c>
      <c r="L66" s="240"/>
      <c r="M66" s="240"/>
      <c r="N66" s="240"/>
      <c r="O66" s="241">
        <f t="shared" si="0"/>
        <v>0</v>
      </c>
      <c r="P66" s="241">
        <f t="shared" si="1"/>
        <v>0</v>
      </c>
      <c r="Q66" s="236" t="s">
        <v>230</v>
      </c>
    </row>
    <row r="67" spans="1:17">
      <c r="A67" s="208">
        <v>630</v>
      </c>
      <c r="B67" s="209">
        <v>100</v>
      </c>
      <c r="C67" s="209">
        <v>100</v>
      </c>
      <c r="D67" s="209">
        <v>200</v>
      </c>
      <c r="E67" s="210">
        <v>10</v>
      </c>
      <c r="F67" s="210"/>
      <c r="G67" s="237" t="s">
        <v>231</v>
      </c>
      <c r="H67" s="239">
        <v>6876805</v>
      </c>
      <c r="I67" s="239">
        <v>0</v>
      </c>
      <c r="J67" s="239">
        <v>6197531</v>
      </c>
      <c r="K67" s="239">
        <f t="shared" si="2"/>
        <v>0</v>
      </c>
      <c r="L67" s="238"/>
      <c r="M67" s="238"/>
      <c r="N67" s="238"/>
      <c r="O67" s="239">
        <f t="shared" si="0"/>
        <v>-679274</v>
      </c>
      <c r="P67" s="239">
        <f t="shared" si="1"/>
        <v>0</v>
      </c>
      <c r="Q67" s="242"/>
    </row>
    <row r="68" spans="1:17" ht="22.5">
      <c r="A68" s="208">
        <v>630</v>
      </c>
      <c r="B68" s="209">
        <v>100</v>
      </c>
      <c r="C68" s="209">
        <v>100</v>
      </c>
      <c r="D68" s="209">
        <v>200</v>
      </c>
      <c r="E68" s="210">
        <v>20</v>
      </c>
      <c r="F68" s="210"/>
      <c r="G68" s="237" t="s">
        <v>232</v>
      </c>
      <c r="H68" s="239">
        <v>549712</v>
      </c>
      <c r="I68" s="239">
        <v>147485</v>
      </c>
      <c r="J68" s="239">
        <v>549712</v>
      </c>
      <c r="K68" s="239">
        <f t="shared" si="2"/>
        <v>147485</v>
      </c>
      <c r="L68" s="238"/>
      <c r="M68" s="238"/>
      <c r="N68" s="238">
        <v>147485</v>
      </c>
      <c r="O68" s="239">
        <f t="shared" si="0"/>
        <v>0</v>
      </c>
      <c r="P68" s="239">
        <f t="shared" si="1"/>
        <v>0</v>
      </c>
      <c r="Q68" s="242"/>
    </row>
    <row r="69" spans="1:17">
      <c r="A69" s="208">
        <v>630</v>
      </c>
      <c r="B69" s="209">
        <v>100</v>
      </c>
      <c r="C69" s="209">
        <v>100</v>
      </c>
      <c r="D69" s="209">
        <v>250</v>
      </c>
      <c r="E69" s="209"/>
      <c r="F69" s="209"/>
      <c r="G69" s="233" t="s">
        <v>2107</v>
      </c>
      <c r="H69" s="239">
        <v>0</v>
      </c>
      <c r="I69" s="239">
        <v>0</v>
      </c>
      <c r="J69" s="239">
        <v>0</v>
      </c>
      <c r="K69" s="239">
        <f t="shared" si="2"/>
        <v>0</v>
      </c>
      <c r="L69" s="238"/>
      <c r="M69" s="238"/>
      <c r="N69" s="238"/>
      <c r="O69" s="239">
        <f t="shared" si="0"/>
        <v>0</v>
      </c>
      <c r="P69" s="239">
        <f t="shared" si="1"/>
        <v>0</v>
      </c>
      <c r="Q69" s="236" t="s">
        <v>233</v>
      </c>
    </row>
    <row r="70" spans="1:17" ht="12" customHeight="1">
      <c r="A70" s="208">
        <v>630</v>
      </c>
      <c r="B70" s="209">
        <v>100</v>
      </c>
      <c r="C70" s="209">
        <v>100</v>
      </c>
      <c r="D70" s="209">
        <v>300</v>
      </c>
      <c r="E70" s="211"/>
      <c r="F70" s="211"/>
      <c r="G70" s="237" t="s">
        <v>234</v>
      </c>
      <c r="H70" s="239">
        <v>0</v>
      </c>
      <c r="I70" s="239">
        <v>0</v>
      </c>
      <c r="J70" s="239">
        <v>0</v>
      </c>
      <c r="K70" s="239">
        <f t="shared" si="2"/>
        <v>0</v>
      </c>
      <c r="L70" s="238"/>
      <c r="M70" s="238"/>
      <c r="N70" s="238"/>
      <c r="O70" s="239">
        <f t="shared" ref="O70:O133" si="3">+J70-H70</f>
        <v>0</v>
      </c>
      <c r="P70" s="239">
        <f t="shared" ref="P70:P133" si="4">+K70-I70</f>
        <v>0</v>
      </c>
      <c r="Q70" s="236" t="s">
        <v>235</v>
      </c>
    </row>
    <row r="71" spans="1:17">
      <c r="A71" s="208">
        <v>630</v>
      </c>
      <c r="B71" s="209">
        <v>100</v>
      </c>
      <c r="C71" s="209">
        <v>100</v>
      </c>
      <c r="D71" s="209">
        <v>400</v>
      </c>
      <c r="E71" s="211"/>
      <c r="F71" s="211"/>
      <c r="G71" s="237" t="s">
        <v>236</v>
      </c>
      <c r="H71" s="239">
        <v>495884</v>
      </c>
      <c r="I71" s="239">
        <v>0</v>
      </c>
      <c r="J71" s="239">
        <v>495696</v>
      </c>
      <c r="K71" s="239">
        <f t="shared" ref="K71:K134" si="5">SUM(L71:N71)</f>
        <v>0</v>
      </c>
      <c r="L71" s="238"/>
      <c r="M71" s="238"/>
      <c r="N71" s="238"/>
      <c r="O71" s="239">
        <f t="shared" si="3"/>
        <v>-188</v>
      </c>
      <c r="P71" s="239">
        <f t="shared" si="4"/>
        <v>0</v>
      </c>
      <c r="Q71" s="236" t="s">
        <v>237</v>
      </c>
    </row>
    <row r="72" spans="1:17">
      <c r="A72" s="208">
        <v>630</v>
      </c>
      <c r="B72" s="209">
        <v>100</v>
      </c>
      <c r="C72" s="209">
        <v>100</v>
      </c>
      <c r="D72" s="209">
        <v>500</v>
      </c>
      <c r="E72" s="211"/>
      <c r="F72" s="211"/>
      <c r="G72" s="237" t="s">
        <v>238</v>
      </c>
      <c r="H72" s="239">
        <v>0</v>
      </c>
      <c r="I72" s="239">
        <v>0</v>
      </c>
      <c r="J72" s="239">
        <v>0</v>
      </c>
      <c r="K72" s="239">
        <f t="shared" si="5"/>
        <v>0</v>
      </c>
      <c r="L72" s="238"/>
      <c r="M72" s="238"/>
      <c r="N72" s="238"/>
      <c r="O72" s="239">
        <f t="shared" si="3"/>
        <v>0</v>
      </c>
      <c r="P72" s="239">
        <f t="shared" si="4"/>
        <v>0</v>
      </c>
      <c r="Q72" s="236" t="s">
        <v>239</v>
      </c>
    </row>
    <row r="73" spans="1:17">
      <c r="A73" s="208">
        <v>630</v>
      </c>
      <c r="B73" s="209">
        <v>100</v>
      </c>
      <c r="C73" s="209">
        <v>100</v>
      </c>
      <c r="D73" s="209">
        <v>600</v>
      </c>
      <c r="E73" s="211"/>
      <c r="F73" s="211"/>
      <c r="G73" s="237" t="s">
        <v>240</v>
      </c>
      <c r="H73" s="239">
        <v>0</v>
      </c>
      <c r="I73" s="239">
        <v>0</v>
      </c>
      <c r="J73" s="239">
        <v>0</v>
      </c>
      <c r="K73" s="239">
        <f t="shared" si="5"/>
        <v>0</v>
      </c>
      <c r="L73" s="238"/>
      <c r="M73" s="238"/>
      <c r="N73" s="238"/>
      <c r="O73" s="239">
        <f t="shared" si="3"/>
        <v>0</v>
      </c>
      <c r="P73" s="239">
        <f t="shared" si="4"/>
        <v>0</v>
      </c>
      <c r="Q73" s="236" t="s">
        <v>241</v>
      </c>
    </row>
    <row r="74" spans="1:17">
      <c r="A74" s="208">
        <v>630</v>
      </c>
      <c r="B74" s="209">
        <v>100</v>
      </c>
      <c r="C74" s="209">
        <v>100</v>
      </c>
      <c r="D74" s="209">
        <v>700</v>
      </c>
      <c r="E74" s="211"/>
      <c r="F74" s="211"/>
      <c r="G74" s="237" t="s">
        <v>242</v>
      </c>
      <c r="H74" s="239">
        <v>0</v>
      </c>
      <c r="I74" s="239">
        <v>0</v>
      </c>
      <c r="J74" s="239">
        <v>0</v>
      </c>
      <c r="K74" s="239">
        <f t="shared" si="5"/>
        <v>0</v>
      </c>
      <c r="L74" s="238"/>
      <c r="M74" s="238"/>
      <c r="N74" s="238"/>
      <c r="O74" s="239">
        <f t="shared" si="3"/>
        <v>0</v>
      </c>
      <c r="P74" s="239">
        <f t="shared" si="4"/>
        <v>0</v>
      </c>
      <c r="Q74" s="236" t="s">
        <v>243</v>
      </c>
    </row>
    <row r="75" spans="1:17">
      <c r="A75" s="208">
        <v>630</v>
      </c>
      <c r="B75" s="209">
        <v>100</v>
      </c>
      <c r="C75" s="209">
        <v>100</v>
      </c>
      <c r="D75" s="209">
        <v>800</v>
      </c>
      <c r="E75" s="211"/>
      <c r="F75" s="211"/>
      <c r="G75" s="237" t="s">
        <v>244</v>
      </c>
      <c r="H75" s="239">
        <v>0</v>
      </c>
      <c r="I75" s="239">
        <v>0</v>
      </c>
      <c r="J75" s="239">
        <v>0</v>
      </c>
      <c r="K75" s="239">
        <f t="shared" si="5"/>
        <v>0</v>
      </c>
      <c r="L75" s="238"/>
      <c r="M75" s="238"/>
      <c r="N75" s="238"/>
      <c r="O75" s="239">
        <f t="shared" si="3"/>
        <v>0</v>
      </c>
      <c r="P75" s="239">
        <f t="shared" si="4"/>
        <v>0</v>
      </c>
      <c r="Q75" s="236" t="s">
        <v>245</v>
      </c>
    </row>
    <row r="76" spans="1:17">
      <c r="A76" s="208">
        <v>630</v>
      </c>
      <c r="B76" s="209">
        <v>100</v>
      </c>
      <c r="C76" s="209">
        <v>100</v>
      </c>
      <c r="D76" s="211">
        <v>810</v>
      </c>
      <c r="E76" s="211"/>
      <c r="F76" s="211"/>
      <c r="G76" s="237" t="s">
        <v>246</v>
      </c>
      <c r="H76" s="239">
        <v>0</v>
      </c>
      <c r="I76" s="239">
        <v>0</v>
      </c>
      <c r="J76" s="239">
        <v>0</v>
      </c>
      <c r="K76" s="239">
        <f t="shared" si="5"/>
        <v>0</v>
      </c>
      <c r="L76" s="238"/>
      <c r="M76" s="238"/>
      <c r="N76" s="238"/>
      <c r="O76" s="239">
        <f t="shared" si="3"/>
        <v>0</v>
      </c>
      <c r="P76" s="239">
        <f t="shared" si="4"/>
        <v>0</v>
      </c>
      <c r="Q76" s="236" t="s">
        <v>247</v>
      </c>
    </row>
    <row r="77" spans="1:17">
      <c r="A77" s="208">
        <v>630</v>
      </c>
      <c r="B77" s="209">
        <v>100</v>
      </c>
      <c r="C77" s="209">
        <v>100</v>
      </c>
      <c r="D77" s="211">
        <v>820</v>
      </c>
      <c r="E77" s="211"/>
      <c r="F77" s="211"/>
      <c r="G77" s="237" t="s">
        <v>248</v>
      </c>
      <c r="H77" s="239">
        <v>0</v>
      </c>
      <c r="I77" s="239">
        <v>0</v>
      </c>
      <c r="J77" s="239">
        <v>0</v>
      </c>
      <c r="K77" s="239">
        <f t="shared" si="5"/>
        <v>0</v>
      </c>
      <c r="L77" s="238"/>
      <c r="M77" s="238"/>
      <c r="N77" s="238"/>
      <c r="O77" s="239">
        <f t="shared" si="3"/>
        <v>0</v>
      </c>
      <c r="P77" s="239">
        <f t="shared" si="4"/>
        <v>0</v>
      </c>
      <c r="Q77" s="236" t="s">
        <v>249</v>
      </c>
    </row>
    <row r="78" spans="1:17">
      <c r="A78" s="208">
        <v>630</v>
      </c>
      <c r="B78" s="209">
        <v>100</v>
      </c>
      <c r="C78" s="209">
        <v>100</v>
      </c>
      <c r="D78" s="211">
        <v>830</v>
      </c>
      <c r="E78" s="211"/>
      <c r="F78" s="211"/>
      <c r="G78" s="237" t="s">
        <v>250</v>
      </c>
      <c r="H78" s="239">
        <v>0</v>
      </c>
      <c r="I78" s="239">
        <v>0</v>
      </c>
      <c r="J78" s="239">
        <v>0</v>
      </c>
      <c r="K78" s="239">
        <f t="shared" si="5"/>
        <v>0</v>
      </c>
      <c r="L78" s="238"/>
      <c r="M78" s="238"/>
      <c r="N78" s="238"/>
      <c r="O78" s="239">
        <f t="shared" si="3"/>
        <v>0</v>
      </c>
      <c r="P78" s="239">
        <f t="shared" si="4"/>
        <v>0</v>
      </c>
      <c r="Q78" s="236" t="s">
        <v>251</v>
      </c>
    </row>
    <row r="79" spans="1:17">
      <c r="A79" s="208">
        <v>630</v>
      </c>
      <c r="B79" s="209">
        <v>100</v>
      </c>
      <c r="C79" s="209">
        <v>100</v>
      </c>
      <c r="D79" s="211">
        <v>840</v>
      </c>
      <c r="E79" s="211"/>
      <c r="F79" s="211"/>
      <c r="G79" s="237" t="s">
        <v>252</v>
      </c>
      <c r="H79" s="239">
        <v>0</v>
      </c>
      <c r="I79" s="239">
        <v>0</v>
      </c>
      <c r="J79" s="239">
        <v>0</v>
      </c>
      <c r="K79" s="239">
        <f t="shared" si="5"/>
        <v>0</v>
      </c>
      <c r="L79" s="238"/>
      <c r="M79" s="238"/>
      <c r="N79" s="238"/>
      <c r="O79" s="239">
        <f t="shared" si="3"/>
        <v>0</v>
      </c>
      <c r="P79" s="239">
        <f t="shared" si="4"/>
        <v>0</v>
      </c>
      <c r="Q79" s="236" t="s">
        <v>253</v>
      </c>
    </row>
    <row r="80" spans="1:17">
      <c r="A80" s="208">
        <v>630</v>
      </c>
      <c r="B80" s="209">
        <v>100</v>
      </c>
      <c r="C80" s="209">
        <v>100</v>
      </c>
      <c r="D80" s="211">
        <v>850</v>
      </c>
      <c r="E80" s="211"/>
      <c r="F80" s="211"/>
      <c r="G80" s="237" t="s">
        <v>254</v>
      </c>
      <c r="H80" s="239">
        <v>0</v>
      </c>
      <c r="I80" s="239">
        <v>0</v>
      </c>
      <c r="J80" s="239">
        <v>0</v>
      </c>
      <c r="K80" s="239">
        <f t="shared" si="5"/>
        <v>0</v>
      </c>
      <c r="L80" s="238"/>
      <c r="M80" s="238"/>
      <c r="N80" s="238"/>
      <c r="O80" s="239">
        <f t="shared" si="3"/>
        <v>0</v>
      </c>
      <c r="P80" s="239">
        <f t="shared" si="4"/>
        <v>0</v>
      </c>
      <c r="Q80" s="236" t="s">
        <v>255</v>
      </c>
    </row>
    <row r="81" spans="1:17">
      <c r="A81" s="208">
        <v>630</v>
      </c>
      <c r="B81" s="209">
        <v>100</v>
      </c>
      <c r="C81" s="209">
        <v>100</v>
      </c>
      <c r="D81" s="209">
        <v>900</v>
      </c>
      <c r="E81" s="209"/>
      <c r="F81" s="209"/>
      <c r="G81" s="233" t="s">
        <v>256</v>
      </c>
      <c r="H81" s="241">
        <v>0</v>
      </c>
      <c r="I81" s="241">
        <v>0</v>
      </c>
      <c r="J81" s="241">
        <v>0</v>
      </c>
      <c r="K81" s="241">
        <f t="shared" si="5"/>
        <v>0</v>
      </c>
      <c r="L81" s="240"/>
      <c r="M81" s="240"/>
      <c r="N81" s="240"/>
      <c r="O81" s="241">
        <f t="shared" si="3"/>
        <v>0</v>
      </c>
      <c r="P81" s="241">
        <f t="shared" si="4"/>
        <v>0</v>
      </c>
      <c r="Q81" s="236" t="s">
        <v>257</v>
      </c>
    </row>
    <row r="82" spans="1:17">
      <c r="A82" s="208">
        <v>630</v>
      </c>
      <c r="B82" s="209">
        <v>100</v>
      </c>
      <c r="C82" s="209">
        <v>100</v>
      </c>
      <c r="D82" s="209">
        <v>900</v>
      </c>
      <c r="E82" s="211">
        <v>10</v>
      </c>
      <c r="F82" s="211"/>
      <c r="G82" s="237" t="s">
        <v>258</v>
      </c>
      <c r="H82" s="239">
        <v>122</v>
      </c>
      <c r="I82" s="239">
        <v>0</v>
      </c>
      <c r="J82" s="239">
        <v>122</v>
      </c>
      <c r="K82" s="239">
        <f t="shared" si="5"/>
        <v>0</v>
      </c>
      <c r="L82" s="238"/>
      <c r="M82" s="238"/>
      <c r="N82" s="238"/>
      <c r="O82" s="239">
        <f t="shared" si="3"/>
        <v>0</v>
      </c>
      <c r="P82" s="239">
        <f t="shared" si="4"/>
        <v>0</v>
      </c>
      <c r="Q82" s="236"/>
    </row>
    <row r="83" spans="1:17" ht="22.5">
      <c r="A83" s="208">
        <v>630</v>
      </c>
      <c r="B83" s="209">
        <v>100</v>
      </c>
      <c r="C83" s="209">
        <v>100</v>
      </c>
      <c r="D83" s="209">
        <v>900</v>
      </c>
      <c r="E83" s="211">
        <v>90</v>
      </c>
      <c r="F83" s="211"/>
      <c r="G83" s="237" t="s">
        <v>256</v>
      </c>
      <c r="H83" s="239">
        <v>173963</v>
      </c>
      <c r="I83" s="239">
        <v>0</v>
      </c>
      <c r="J83" s="239">
        <v>173963</v>
      </c>
      <c r="K83" s="239">
        <f t="shared" si="5"/>
        <v>0</v>
      </c>
      <c r="L83" s="238"/>
      <c r="M83" s="238"/>
      <c r="N83" s="238"/>
      <c r="O83" s="239">
        <f t="shared" si="3"/>
        <v>0</v>
      </c>
      <c r="P83" s="239">
        <f t="shared" si="4"/>
        <v>0</v>
      </c>
      <c r="Q83" s="236"/>
    </row>
    <row r="84" spans="1:17" ht="22.5">
      <c r="A84" s="208">
        <v>630</v>
      </c>
      <c r="B84" s="209">
        <v>100</v>
      </c>
      <c r="C84" s="211">
        <v>200</v>
      </c>
      <c r="D84" s="211"/>
      <c r="E84" s="211"/>
      <c r="F84" s="211"/>
      <c r="G84" s="237" t="s">
        <v>259</v>
      </c>
      <c r="H84" s="239">
        <v>0</v>
      </c>
      <c r="I84" s="239">
        <v>0</v>
      </c>
      <c r="J84" s="239">
        <v>0</v>
      </c>
      <c r="K84" s="239">
        <f t="shared" si="5"/>
        <v>0</v>
      </c>
      <c r="L84" s="238"/>
      <c r="M84" s="238"/>
      <c r="N84" s="238"/>
      <c r="O84" s="239">
        <f t="shared" si="3"/>
        <v>0</v>
      </c>
      <c r="P84" s="239">
        <f t="shared" si="4"/>
        <v>0</v>
      </c>
      <c r="Q84" s="236" t="s">
        <v>260</v>
      </c>
    </row>
    <row r="85" spans="1:17" ht="22.5">
      <c r="A85" s="208">
        <v>630</v>
      </c>
      <c r="B85" s="209">
        <v>100</v>
      </c>
      <c r="C85" s="209">
        <v>300</v>
      </c>
      <c r="D85" s="209"/>
      <c r="E85" s="209"/>
      <c r="F85" s="209"/>
      <c r="G85" s="233" t="s">
        <v>261</v>
      </c>
      <c r="H85" s="241">
        <v>0</v>
      </c>
      <c r="I85" s="241">
        <v>0</v>
      </c>
      <c r="J85" s="241">
        <v>0</v>
      </c>
      <c r="K85" s="241">
        <f t="shared" si="5"/>
        <v>0</v>
      </c>
      <c r="L85" s="240"/>
      <c r="M85" s="240"/>
      <c r="N85" s="240"/>
      <c r="O85" s="241">
        <f t="shared" si="3"/>
        <v>0</v>
      </c>
      <c r="P85" s="241">
        <f t="shared" si="4"/>
        <v>0</v>
      </c>
      <c r="Q85" s="236" t="s">
        <v>262</v>
      </c>
    </row>
    <row r="86" spans="1:17">
      <c r="A86" s="208">
        <v>630</v>
      </c>
      <c r="B86" s="209">
        <v>100</v>
      </c>
      <c r="C86" s="209">
        <v>300</v>
      </c>
      <c r="D86" s="209">
        <v>100</v>
      </c>
      <c r="E86" s="209"/>
      <c r="F86" s="209"/>
      <c r="G86" s="233" t="s">
        <v>225</v>
      </c>
      <c r="H86" s="241">
        <v>0</v>
      </c>
      <c r="I86" s="241">
        <v>0</v>
      </c>
      <c r="J86" s="241">
        <v>0</v>
      </c>
      <c r="K86" s="241">
        <f t="shared" si="5"/>
        <v>0</v>
      </c>
      <c r="L86" s="240"/>
      <c r="M86" s="240"/>
      <c r="N86" s="240"/>
      <c r="O86" s="241">
        <f t="shared" si="3"/>
        <v>0</v>
      </c>
      <c r="P86" s="241">
        <f t="shared" si="4"/>
        <v>0</v>
      </c>
      <c r="Q86" s="236" t="s">
        <v>263</v>
      </c>
    </row>
    <row r="87" spans="1:17" ht="22.5">
      <c r="A87" s="208">
        <v>630</v>
      </c>
      <c r="B87" s="209">
        <v>100</v>
      </c>
      <c r="C87" s="209">
        <v>300</v>
      </c>
      <c r="D87" s="209">
        <v>100</v>
      </c>
      <c r="E87" s="210">
        <v>10</v>
      </c>
      <c r="F87" s="210"/>
      <c r="G87" s="237" t="s">
        <v>264</v>
      </c>
      <c r="H87" s="239">
        <v>3689550</v>
      </c>
      <c r="I87" s="239">
        <v>0</v>
      </c>
      <c r="J87" s="239">
        <v>3689549</v>
      </c>
      <c r="K87" s="239">
        <f t="shared" si="5"/>
        <v>0</v>
      </c>
      <c r="L87" s="238"/>
      <c r="M87" s="238"/>
      <c r="N87" s="238"/>
      <c r="O87" s="239">
        <f t="shared" si="3"/>
        <v>-1</v>
      </c>
      <c r="P87" s="239">
        <f t="shared" si="4"/>
        <v>0</v>
      </c>
      <c r="Q87" s="242"/>
    </row>
    <row r="88" spans="1:17">
      <c r="A88" s="208">
        <v>630</v>
      </c>
      <c r="B88" s="209">
        <v>100</v>
      </c>
      <c r="C88" s="209">
        <v>300</v>
      </c>
      <c r="D88" s="209">
        <v>100</v>
      </c>
      <c r="E88" s="210">
        <v>20</v>
      </c>
      <c r="F88" s="210"/>
      <c r="G88" s="237" t="s">
        <v>228</v>
      </c>
      <c r="H88" s="239">
        <v>0</v>
      </c>
      <c r="I88" s="239">
        <v>0</v>
      </c>
      <c r="J88" s="239">
        <v>0</v>
      </c>
      <c r="K88" s="239">
        <f t="shared" si="5"/>
        <v>0</v>
      </c>
      <c r="L88" s="238"/>
      <c r="M88" s="238"/>
      <c r="N88" s="238"/>
      <c r="O88" s="239">
        <f t="shared" si="3"/>
        <v>0</v>
      </c>
      <c r="P88" s="239">
        <f t="shared" si="4"/>
        <v>0</v>
      </c>
      <c r="Q88" s="242"/>
    </row>
    <row r="89" spans="1:17">
      <c r="A89" s="208">
        <v>630</v>
      </c>
      <c r="B89" s="209">
        <v>100</v>
      </c>
      <c r="C89" s="209">
        <v>300</v>
      </c>
      <c r="D89" s="209">
        <v>150</v>
      </c>
      <c r="E89" s="209"/>
      <c r="F89" s="209"/>
      <c r="G89" s="233" t="s">
        <v>265</v>
      </c>
      <c r="H89" s="241">
        <v>0</v>
      </c>
      <c r="I89" s="241">
        <v>0</v>
      </c>
      <c r="J89" s="241">
        <v>0</v>
      </c>
      <c r="K89" s="241">
        <f t="shared" si="5"/>
        <v>0</v>
      </c>
      <c r="L89" s="240"/>
      <c r="M89" s="240"/>
      <c r="N89" s="240"/>
      <c r="O89" s="241">
        <f t="shared" si="3"/>
        <v>0</v>
      </c>
      <c r="P89" s="241">
        <f t="shared" si="4"/>
        <v>0</v>
      </c>
      <c r="Q89" s="236" t="s">
        <v>266</v>
      </c>
    </row>
    <row r="90" spans="1:17" ht="22.5">
      <c r="A90" s="208">
        <v>630</v>
      </c>
      <c r="B90" s="209">
        <v>100</v>
      </c>
      <c r="C90" s="209">
        <v>300</v>
      </c>
      <c r="D90" s="209">
        <v>150</v>
      </c>
      <c r="E90" s="210">
        <v>100</v>
      </c>
      <c r="F90" s="210"/>
      <c r="G90" s="237" t="s">
        <v>267</v>
      </c>
      <c r="H90" s="239">
        <v>752658</v>
      </c>
      <c r="I90" s="239">
        <v>0</v>
      </c>
      <c r="J90" s="239">
        <v>752658</v>
      </c>
      <c r="K90" s="239">
        <f t="shared" si="5"/>
        <v>0</v>
      </c>
      <c r="L90" s="238"/>
      <c r="M90" s="238"/>
      <c r="N90" s="238"/>
      <c r="O90" s="239">
        <f t="shared" si="3"/>
        <v>0</v>
      </c>
      <c r="P90" s="239">
        <f t="shared" si="4"/>
        <v>0</v>
      </c>
      <c r="Q90" s="242"/>
    </row>
    <row r="91" spans="1:17" s="558" customFormat="1" ht="22.5">
      <c r="A91" s="208">
        <v>630</v>
      </c>
      <c r="B91" s="209">
        <v>100</v>
      </c>
      <c r="C91" s="209">
        <v>300</v>
      </c>
      <c r="D91" s="209">
        <v>150</v>
      </c>
      <c r="E91" s="210">
        <v>200</v>
      </c>
      <c r="F91" s="210"/>
      <c r="G91" s="237" t="s">
        <v>232</v>
      </c>
      <c r="H91" s="239">
        <v>0</v>
      </c>
      <c r="I91" s="239">
        <v>0</v>
      </c>
      <c r="J91" s="239">
        <v>0</v>
      </c>
      <c r="K91" s="239">
        <f t="shared" si="5"/>
        <v>0</v>
      </c>
      <c r="L91" s="238"/>
      <c r="M91" s="238"/>
      <c r="N91" s="238"/>
      <c r="O91" s="239">
        <f t="shared" si="3"/>
        <v>0</v>
      </c>
      <c r="P91" s="239">
        <f t="shared" si="4"/>
        <v>0</v>
      </c>
      <c r="Q91" s="242"/>
    </row>
    <row r="92" spans="1:17">
      <c r="A92" s="208">
        <v>630</v>
      </c>
      <c r="B92" s="209">
        <v>100</v>
      </c>
      <c r="C92" s="209">
        <v>300</v>
      </c>
      <c r="D92" s="211">
        <v>160</v>
      </c>
      <c r="E92" s="210"/>
      <c r="F92" s="210"/>
      <c r="G92" s="237" t="s">
        <v>268</v>
      </c>
      <c r="H92" s="239">
        <v>0</v>
      </c>
      <c r="I92" s="239">
        <v>0</v>
      </c>
      <c r="J92" s="239">
        <v>0</v>
      </c>
      <c r="K92" s="239">
        <f t="shared" si="5"/>
        <v>0</v>
      </c>
      <c r="L92" s="238"/>
      <c r="M92" s="238"/>
      <c r="N92" s="238"/>
      <c r="O92" s="239">
        <f t="shared" si="3"/>
        <v>0</v>
      </c>
      <c r="P92" s="239">
        <f t="shared" si="4"/>
        <v>0</v>
      </c>
      <c r="Q92" s="236" t="s">
        <v>269</v>
      </c>
    </row>
    <row r="93" spans="1:17" ht="22.5">
      <c r="A93" s="208">
        <v>630</v>
      </c>
      <c r="B93" s="209">
        <v>100</v>
      </c>
      <c r="C93" s="209">
        <v>300</v>
      </c>
      <c r="D93" s="211">
        <v>200</v>
      </c>
      <c r="E93" s="211"/>
      <c r="F93" s="211"/>
      <c r="G93" s="237" t="s">
        <v>270</v>
      </c>
      <c r="H93" s="239">
        <v>0</v>
      </c>
      <c r="I93" s="239">
        <v>0</v>
      </c>
      <c r="J93" s="239">
        <v>0</v>
      </c>
      <c r="K93" s="239">
        <f t="shared" si="5"/>
        <v>0</v>
      </c>
      <c r="L93" s="238"/>
      <c r="M93" s="238"/>
      <c r="N93" s="238"/>
      <c r="O93" s="239">
        <f t="shared" si="3"/>
        <v>0</v>
      </c>
      <c r="P93" s="239">
        <f t="shared" si="4"/>
        <v>0</v>
      </c>
      <c r="Q93" s="236" t="s">
        <v>271</v>
      </c>
    </row>
    <row r="94" spans="1:17">
      <c r="A94" s="208">
        <v>630</v>
      </c>
      <c r="B94" s="209">
        <v>100</v>
      </c>
      <c r="C94" s="209">
        <v>300</v>
      </c>
      <c r="D94" s="211">
        <v>250</v>
      </c>
      <c r="E94" s="211"/>
      <c r="F94" s="211"/>
      <c r="G94" s="237" t="s">
        <v>236</v>
      </c>
      <c r="H94" s="239">
        <v>34404</v>
      </c>
      <c r="I94" s="239">
        <v>0</v>
      </c>
      <c r="J94" s="239">
        <v>34404</v>
      </c>
      <c r="K94" s="239">
        <f t="shared" si="5"/>
        <v>0</v>
      </c>
      <c r="L94" s="238"/>
      <c r="M94" s="238"/>
      <c r="N94" s="238"/>
      <c r="O94" s="239">
        <f t="shared" si="3"/>
        <v>0</v>
      </c>
      <c r="P94" s="239">
        <f t="shared" si="4"/>
        <v>0</v>
      </c>
      <c r="Q94" s="236" t="s">
        <v>272</v>
      </c>
    </row>
    <row r="95" spans="1:17" ht="22.5">
      <c r="A95" s="208">
        <v>630</v>
      </c>
      <c r="B95" s="209">
        <v>100</v>
      </c>
      <c r="C95" s="209">
        <v>300</v>
      </c>
      <c r="D95" s="211">
        <v>300</v>
      </c>
      <c r="E95" s="211"/>
      <c r="F95" s="211"/>
      <c r="G95" s="237" t="s">
        <v>273</v>
      </c>
      <c r="H95" s="239">
        <v>0</v>
      </c>
      <c r="I95" s="239">
        <v>0</v>
      </c>
      <c r="J95" s="239">
        <v>0</v>
      </c>
      <c r="K95" s="239">
        <f t="shared" si="5"/>
        <v>0</v>
      </c>
      <c r="L95" s="238"/>
      <c r="M95" s="238"/>
      <c r="N95" s="238"/>
      <c r="O95" s="239">
        <f t="shared" si="3"/>
        <v>0</v>
      </c>
      <c r="P95" s="239">
        <f t="shared" si="4"/>
        <v>0</v>
      </c>
      <c r="Q95" s="236" t="s">
        <v>274</v>
      </c>
    </row>
    <row r="96" spans="1:17" ht="22.5">
      <c r="A96" s="208">
        <v>630</v>
      </c>
      <c r="B96" s="209">
        <v>100</v>
      </c>
      <c r="C96" s="209">
        <v>300</v>
      </c>
      <c r="D96" s="211">
        <v>350</v>
      </c>
      <c r="E96" s="211"/>
      <c r="F96" s="211"/>
      <c r="G96" s="237" t="s">
        <v>275</v>
      </c>
      <c r="H96" s="239">
        <v>0</v>
      </c>
      <c r="I96" s="239">
        <v>0</v>
      </c>
      <c r="J96" s="239">
        <v>0</v>
      </c>
      <c r="K96" s="239">
        <f t="shared" si="5"/>
        <v>0</v>
      </c>
      <c r="L96" s="238"/>
      <c r="M96" s="238"/>
      <c r="N96" s="238"/>
      <c r="O96" s="239">
        <f t="shared" si="3"/>
        <v>0</v>
      </c>
      <c r="P96" s="239">
        <f t="shared" si="4"/>
        <v>0</v>
      </c>
      <c r="Q96" s="236" t="s">
        <v>276</v>
      </c>
    </row>
    <row r="97" spans="1:17">
      <c r="A97" s="208">
        <v>630</v>
      </c>
      <c r="B97" s="209">
        <v>100</v>
      </c>
      <c r="C97" s="209">
        <v>300</v>
      </c>
      <c r="D97" s="211">
        <v>400</v>
      </c>
      <c r="E97" s="211"/>
      <c r="F97" s="211"/>
      <c r="G97" s="237" t="s">
        <v>277</v>
      </c>
      <c r="H97" s="239">
        <v>0</v>
      </c>
      <c r="I97" s="239">
        <v>0</v>
      </c>
      <c r="J97" s="239">
        <v>0</v>
      </c>
      <c r="K97" s="239">
        <f t="shared" si="5"/>
        <v>0</v>
      </c>
      <c r="L97" s="238"/>
      <c r="M97" s="238"/>
      <c r="N97" s="238"/>
      <c r="O97" s="239">
        <f t="shared" si="3"/>
        <v>0</v>
      </c>
      <c r="P97" s="239">
        <f t="shared" si="4"/>
        <v>0</v>
      </c>
      <c r="Q97" s="236" t="s">
        <v>278</v>
      </c>
    </row>
    <row r="98" spans="1:17" ht="22.5">
      <c r="A98" s="208">
        <v>630</v>
      </c>
      <c r="B98" s="209">
        <v>100</v>
      </c>
      <c r="C98" s="209">
        <v>300</v>
      </c>
      <c r="D98" s="211">
        <v>450</v>
      </c>
      <c r="E98" s="211"/>
      <c r="F98" s="211"/>
      <c r="G98" s="237" t="s">
        <v>279</v>
      </c>
      <c r="H98" s="239">
        <v>0</v>
      </c>
      <c r="I98" s="239">
        <v>0</v>
      </c>
      <c r="J98" s="239">
        <v>0</v>
      </c>
      <c r="K98" s="239">
        <f t="shared" si="5"/>
        <v>0</v>
      </c>
      <c r="L98" s="238"/>
      <c r="M98" s="238"/>
      <c r="N98" s="238"/>
      <c r="O98" s="239">
        <f t="shared" si="3"/>
        <v>0</v>
      </c>
      <c r="P98" s="239">
        <f t="shared" si="4"/>
        <v>0</v>
      </c>
      <c r="Q98" s="236" t="s">
        <v>280</v>
      </c>
    </row>
    <row r="99" spans="1:17" ht="22.5">
      <c r="A99" s="208">
        <v>630</v>
      </c>
      <c r="B99" s="209">
        <v>100</v>
      </c>
      <c r="C99" s="209">
        <v>300</v>
      </c>
      <c r="D99" s="211">
        <v>510</v>
      </c>
      <c r="E99" s="211"/>
      <c r="F99" s="211"/>
      <c r="G99" s="237" t="s">
        <v>281</v>
      </c>
      <c r="H99" s="239">
        <v>0</v>
      </c>
      <c r="I99" s="239">
        <v>0</v>
      </c>
      <c r="J99" s="239">
        <v>0</v>
      </c>
      <c r="K99" s="239">
        <f t="shared" si="5"/>
        <v>0</v>
      </c>
      <c r="L99" s="238"/>
      <c r="M99" s="238"/>
      <c r="N99" s="238"/>
      <c r="O99" s="239">
        <f t="shared" si="3"/>
        <v>0</v>
      </c>
      <c r="P99" s="239">
        <f t="shared" si="4"/>
        <v>0</v>
      </c>
      <c r="Q99" s="236" t="s">
        <v>282</v>
      </c>
    </row>
    <row r="100" spans="1:17" ht="22.5">
      <c r="A100" s="208">
        <v>630</v>
      </c>
      <c r="B100" s="209">
        <v>100</v>
      </c>
      <c r="C100" s="209">
        <v>300</v>
      </c>
      <c r="D100" s="211">
        <v>520</v>
      </c>
      <c r="E100" s="211"/>
      <c r="F100" s="211"/>
      <c r="G100" s="237" t="s">
        <v>283</v>
      </c>
      <c r="H100" s="239">
        <v>0</v>
      </c>
      <c r="I100" s="239">
        <v>0</v>
      </c>
      <c r="J100" s="239">
        <v>0</v>
      </c>
      <c r="K100" s="239">
        <f t="shared" si="5"/>
        <v>0</v>
      </c>
      <c r="L100" s="238"/>
      <c r="M100" s="238"/>
      <c r="N100" s="238"/>
      <c r="O100" s="239">
        <f t="shared" si="3"/>
        <v>0</v>
      </c>
      <c r="P100" s="239">
        <f t="shared" si="4"/>
        <v>0</v>
      </c>
      <c r="Q100" s="236" t="s">
        <v>284</v>
      </c>
    </row>
    <row r="101" spans="1:17" ht="22.5">
      <c r="A101" s="208">
        <v>630</v>
      </c>
      <c r="B101" s="209">
        <v>100</v>
      </c>
      <c r="C101" s="209">
        <v>300</v>
      </c>
      <c r="D101" s="211">
        <v>550</v>
      </c>
      <c r="E101" s="211"/>
      <c r="F101" s="211"/>
      <c r="G101" s="237" t="s">
        <v>285</v>
      </c>
      <c r="H101" s="239">
        <v>0</v>
      </c>
      <c r="I101" s="239">
        <v>0</v>
      </c>
      <c r="J101" s="239">
        <v>0</v>
      </c>
      <c r="K101" s="239">
        <f t="shared" si="5"/>
        <v>0</v>
      </c>
      <c r="L101" s="238"/>
      <c r="M101" s="238"/>
      <c r="N101" s="238"/>
      <c r="O101" s="239">
        <f t="shared" si="3"/>
        <v>0</v>
      </c>
      <c r="P101" s="239">
        <f t="shared" si="4"/>
        <v>0</v>
      </c>
      <c r="Q101" s="236" t="s">
        <v>286</v>
      </c>
    </row>
    <row r="102" spans="1:17">
      <c r="A102" s="208">
        <v>630</v>
      </c>
      <c r="B102" s="209">
        <v>100</v>
      </c>
      <c r="C102" s="209">
        <v>300</v>
      </c>
      <c r="D102" s="211">
        <v>600</v>
      </c>
      <c r="E102" s="211"/>
      <c r="F102" s="211"/>
      <c r="G102" s="237" t="s">
        <v>288</v>
      </c>
      <c r="H102" s="239">
        <v>0</v>
      </c>
      <c r="I102" s="239">
        <v>0</v>
      </c>
      <c r="J102" s="239">
        <v>0</v>
      </c>
      <c r="K102" s="239">
        <f t="shared" si="5"/>
        <v>0</v>
      </c>
      <c r="L102" s="238"/>
      <c r="M102" s="238"/>
      <c r="N102" s="238"/>
      <c r="O102" s="239">
        <f t="shared" si="3"/>
        <v>0</v>
      </c>
      <c r="P102" s="239">
        <f t="shared" si="4"/>
        <v>0</v>
      </c>
      <c r="Q102" s="236" t="s">
        <v>287</v>
      </c>
    </row>
    <row r="103" spans="1:17" ht="22.5">
      <c r="A103" s="208">
        <v>630</v>
      </c>
      <c r="B103" s="209">
        <v>100</v>
      </c>
      <c r="C103" s="209">
        <v>300</v>
      </c>
      <c r="D103" s="211">
        <v>610</v>
      </c>
      <c r="E103" s="211"/>
      <c r="F103" s="211"/>
      <c r="G103" s="237" t="s">
        <v>289</v>
      </c>
      <c r="H103" s="239">
        <v>0</v>
      </c>
      <c r="I103" s="239">
        <v>0</v>
      </c>
      <c r="J103" s="239">
        <v>0</v>
      </c>
      <c r="K103" s="239">
        <f t="shared" si="5"/>
        <v>0</v>
      </c>
      <c r="L103" s="238"/>
      <c r="M103" s="238"/>
      <c r="N103" s="238"/>
      <c r="O103" s="239">
        <f t="shared" si="3"/>
        <v>0</v>
      </c>
      <c r="P103" s="239">
        <f t="shared" si="4"/>
        <v>0</v>
      </c>
      <c r="Q103" s="236" t="s">
        <v>290</v>
      </c>
    </row>
    <row r="104" spans="1:17" ht="22.5">
      <c r="A104" s="208">
        <v>630</v>
      </c>
      <c r="B104" s="209">
        <v>100</v>
      </c>
      <c r="C104" s="209">
        <v>300</v>
      </c>
      <c r="D104" s="209">
        <v>650</v>
      </c>
      <c r="E104" s="209"/>
      <c r="F104" s="209"/>
      <c r="G104" s="233" t="s">
        <v>291</v>
      </c>
      <c r="H104" s="241">
        <v>0</v>
      </c>
      <c r="I104" s="241">
        <v>0</v>
      </c>
      <c r="J104" s="241">
        <v>0</v>
      </c>
      <c r="K104" s="241">
        <f t="shared" si="5"/>
        <v>0</v>
      </c>
      <c r="L104" s="240"/>
      <c r="M104" s="240"/>
      <c r="N104" s="240"/>
      <c r="O104" s="241">
        <f t="shared" si="3"/>
        <v>0</v>
      </c>
      <c r="P104" s="241">
        <f t="shared" si="4"/>
        <v>0</v>
      </c>
      <c r="Q104" s="236" t="s">
        <v>292</v>
      </c>
    </row>
    <row r="105" spans="1:17" ht="22.5">
      <c r="A105" s="208">
        <v>630</v>
      </c>
      <c r="B105" s="209">
        <v>100</v>
      </c>
      <c r="C105" s="209">
        <v>300</v>
      </c>
      <c r="D105" s="209">
        <v>650</v>
      </c>
      <c r="E105" s="211">
        <v>10</v>
      </c>
      <c r="F105" s="211"/>
      <c r="G105" s="237" t="s">
        <v>293</v>
      </c>
      <c r="H105" s="239">
        <v>0</v>
      </c>
      <c r="I105" s="239">
        <v>0</v>
      </c>
      <c r="J105" s="239">
        <v>0</v>
      </c>
      <c r="K105" s="239">
        <f t="shared" si="5"/>
        <v>0</v>
      </c>
      <c r="L105" s="238"/>
      <c r="M105" s="238"/>
      <c r="N105" s="238"/>
      <c r="O105" s="239">
        <f t="shared" si="3"/>
        <v>0</v>
      </c>
      <c r="P105" s="239">
        <f t="shared" si="4"/>
        <v>0</v>
      </c>
      <c r="Q105" s="236" t="s">
        <v>294</v>
      </c>
    </row>
    <row r="106" spans="1:17" ht="22.5">
      <c r="A106" s="208">
        <v>630</v>
      </c>
      <c r="B106" s="209">
        <v>100</v>
      </c>
      <c r="C106" s="209">
        <v>300</v>
      </c>
      <c r="D106" s="209">
        <v>650</v>
      </c>
      <c r="E106" s="209">
        <v>20</v>
      </c>
      <c r="F106" s="209"/>
      <c r="G106" s="233" t="s">
        <v>295</v>
      </c>
      <c r="H106" s="241">
        <v>0</v>
      </c>
      <c r="I106" s="241">
        <v>0</v>
      </c>
      <c r="J106" s="241">
        <v>0</v>
      </c>
      <c r="K106" s="241">
        <f t="shared" si="5"/>
        <v>0</v>
      </c>
      <c r="L106" s="240"/>
      <c r="M106" s="240"/>
      <c r="N106" s="240"/>
      <c r="O106" s="241">
        <f t="shared" si="3"/>
        <v>0</v>
      </c>
      <c r="P106" s="241">
        <f t="shared" si="4"/>
        <v>0</v>
      </c>
      <c r="Q106" s="236" t="s">
        <v>296</v>
      </c>
    </row>
    <row r="107" spans="1:17">
      <c r="A107" s="208">
        <v>630</v>
      </c>
      <c r="B107" s="209">
        <v>100</v>
      </c>
      <c r="C107" s="209">
        <v>300</v>
      </c>
      <c r="D107" s="209">
        <v>650</v>
      </c>
      <c r="E107" s="209">
        <v>20</v>
      </c>
      <c r="F107" s="210">
        <v>10</v>
      </c>
      <c r="G107" s="237" t="s">
        <v>258</v>
      </c>
      <c r="H107" s="239">
        <v>0</v>
      </c>
      <c r="I107" s="239">
        <v>0</v>
      </c>
      <c r="J107" s="239">
        <v>0</v>
      </c>
      <c r="K107" s="239">
        <f t="shared" si="5"/>
        <v>0</v>
      </c>
      <c r="L107" s="238"/>
      <c r="M107" s="238"/>
      <c r="N107" s="238"/>
      <c r="O107" s="239">
        <f t="shared" si="3"/>
        <v>0</v>
      </c>
      <c r="P107" s="239">
        <f t="shared" si="4"/>
        <v>0</v>
      </c>
      <c r="Q107" s="242"/>
    </row>
    <row r="108" spans="1:17" s="558" customFormat="1" ht="22.5">
      <c r="A108" s="208">
        <v>630</v>
      </c>
      <c r="B108" s="209">
        <v>100</v>
      </c>
      <c r="C108" s="209">
        <v>300</v>
      </c>
      <c r="D108" s="209">
        <v>650</v>
      </c>
      <c r="E108" s="209">
        <v>20</v>
      </c>
      <c r="F108" s="210">
        <v>20</v>
      </c>
      <c r="G108" s="237" t="s">
        <v>295</v>
      </c>
      <c r="H108" s="239">
        <v>20000</v>
      </c>
      <c r="I108" s="239">
        <v>0</v>
      </c>
      <c r="J108" s="239">
        <v>20000</v>
      </c>
      <c r="K108" s="239">
        <f t="shared" si="5"/>
        <v>0</v>
      </c>
      <c r="L108" s="238"/>
      <c r="M108" s="238"/>
      <c r="N108" s="238"/>
      <c r="O108" s="239">
        <f t="shared" si="3"/>
        <v>0</v>
      </c>
      <c r="P108" s="239">
        <f t="shared" si="4"/>
        <v>0</v>
      </c>
      <c r="Q108" s="242"/>
    </row>
    <row r="109" spans="1:17" ht="22.5">
      <c r="A109" s="208">
        <v>630</v>
      </c>
      <c r="B109" s="209">
        <v>100</v>
      </c>
      <c r="C109" s="209">
        <v>300</v>
      </c>
      <c r="D109" s="211">
        <v>700</v>
      </c>
      <c r="E109" s="211"/>
      <c r="F109" s="211"/>
      <c r="G109" s="237" t="s">
        <v>297</v>
      </c>
      <c r="H109" s="239">
        <v>54302</v>
      </c>
      <c r="I109" s="239">
        <v>0</v>
      </c>
      <c r="J109" s="239">
        <v>54302</v>
      </c>
      <c r="K109" s="239">
        <f t="shared" si="5"/>
        <v>0</v>
      </c>
      <c r="L109" s="238"/>
      <c r="M109" s="238"/>
      <c r="N109" s="238"/>
      <c r="O109" s="239">
        <f t="shared" si="3"/>
        <v>0</v>
      </c>
      <c r="P109" s="239">
        <f t="shared" si="4"/>
        <v>0</v>
      </c>
      <c r="Q109" s="236" t="s">
        <v>298</v>
      </c>
    </row>
    <row r="110" spans="1:17" ht="22.5">
      <c r="A110" s="208">
        <v>630</v>
      </c>
      <c r="B110" s="209">
        <v>100</v>
      </c>
      <c r="C110" s="209">
        <v>300</v>
      </c>
      <c r="D110" s="211">
        <v>800</v>
      </c>
      <c r="E110" s="211"/>
      <c r="F110" s="211"/>
      <c r="G110" s="237" t="s">
        <v>299</v>
      </c>
      <c r="H110" s="239">
        <v>0</v>
      </c>
      <c r="I110" s="239">
        <v>0</v>
      </c>
      <c r="J110" s="239">
        <v>0</v>
      </c>
      <c r="K110" s="239">
        <f t="shared" si="5"/>
        <v>0</v>
      </c>
      <c r="L110" s="238"/>
      <c r="M110" s="238"/>
      <c r="N110" s="238"/>
      <c r="O110" s="239">
        <f t="shared" si="3"/>
        <v>0</v>
      </c>
      <c r="P110" s="239">
        <f t="shared" si="4"/>
        <v>0</v>
      </c>
      <c r="Q110" s="236" t="s">
        <v>300</v>
      </c>
    </row>
    <row r="111" spans="1:17" ht="33.75">
      <c r="A111" s="208">
        <v>630</v>
      </c>
      <c r="B111" s="209">
        <v>100</v>
      </c>
      <c r="C111" s="209">
        <v>300</v>
      </c>
      <c r="D111" s="211">
        <v>900</v>
      </c>
      <c r="E111" s="211"/>
      <c r="F111" s="211"/>
      <c r="G111" s="237" t="s">
        <v>301</v>
      </c>
      <c r="H111" s="239">
        <v>0</v>
      </c>
      <c r="I111" s="239">
        <v>0</v>
      </c>
      <c r="J111" s="239">
        <v>0</v>
      </c>
      <c r="K111" s="239">
        <f t="shared" si="5"/>
        <v>0</v>
      </c>
      <c r="L111" s="238"/>
      <c r="M111" s="238"/>
      <c r="N111" s="238"/>
      <c r="O111" s="239">
        <f t="shared" si="3"/>
        <v>0</v>
      </c>
      <c r="P111" s="239">
        <f t="shared" si="4"/>
        <v>0</v>
      </c>
      <c r="Q111" s="236" t="s">
        <v>302</v>
      </c>
    </row>
    <row r="112" spans="1:17" ht="33.75">
      <c r="A112" s="208">
        <v>630</v>
      </c>
      <c r="B112" s="209">
        <v>200</v>
      </c>
      <c r="C112" s="209"/>
      <c r="D112" s="209"/>
      <c r="E112" s="209"/>
      <c r="F112" s="209"/>
      <c r="G112" s="233" t="s">
        <v>303</v>
      </c>
      <c r="H112" s="241">
        <v>0</v>
      </c>
      <c r="I112" s="241">
        <v>0</v>
      </c>
      <c r="J112" s="241">
        <v>0</v>
      </c>
      <c r="K112" s="241">
        <f t="shared" si="5"/>
        <v>0</v>
      </c>
      <c r="L112" s="240"/>
      <c r="M112" s="240"/>
      <c r="N112" s="240"/>
      <c r="O112" s="241">
        <f t="shared" si="3"/>
        <v>0</v>
      </c>
      <c r="P112" s="241">
        <f t="shared" si="4"/>
        <v>0</v>
      </c>
      <c r="Q112" s="236" t="s">
        <v>304</v>
      </c>
    </row>
    <row r="113" spans="1:17" ht="22.5">
      <c r="A113" s="208">
        <v>630</v>
      </c>
      <c r="B113" s="209">
        <v>200</v>
      </c>
      <c r="C113" s="211">
        <v>100</v>
      </c>
      <c r="D113" s="211"/>
      <c r="E113" s="211"/>
      <c r="F113" s="211"/>
      <c r="G113" s="237" t="s">
        <v>305</v>
      </c>
      <c r="H113" s="239">
        <v>0</v>
      </c>
      <c r="I113" s="239">
        <v>0</v>
      </c>
      <c r="J113" s="239">
        <v>0</v>
      </c>
      <c r="K113" s="239">
        <f t="shared" si="5"/>
        <v>0</v>
      </c>
      <c r="L113" s="238"/>
      <c r="M113" s="238"/>
      <c r="N113" s="238"/>
      <c r="O113" s="239">
        <f t="shared" si="3"/>
        <v>0</v>
      </c>
      <c r="P113" s="239">
        <f t="shared" si="4"/>
        <v>0</v>
      </c>
      <c r="Q113" s="236" t="s">
        <v>306</v>
      </c>
    </row>
    <row r="114" spans="1:17" ht="22.5">
      <c r="A114" s="208">
        <v>630</v>
      </c>
      <c r="B114" s="209">
        <v>200</v>
      </c>
      <c r="C114" s="211">
        <v>200</v>
      </c>
      <c r="D114" s="211"/>
      <c r="E114" s="211"/>
      <c r="F114" s="211"/>
      <c r="G114" s="237" t="s">
        <v>307</v>
      </c>
      <c r="H114" s="239">
        <v>0</v>
      </c>
      <c r="I114" s="239">
        <v>0</v>
      </c>
      <c r="J114" s="239">
        <v>0</v>
      </c>
      <c r="K114" s="239">
        <f t="shared" si="5"/>
        <v>0</v>
      </c>
      <c r="L114" s="238"/>
      <c r="M114" s="238"/>
      <c r="N114" s="238"/>
      <c r="O114" s="239">
        <f t="shared" si="3"/>
        <v>0</v>
      </c>
      <c r="P114" s="239">
        <f t="shared" si="4"/>
        <v>0</v>
      </c>
      <c r="Q114" s="236" t="s">
        <v>308</v>
      </c>
    </row>
    <row r="115" spans="1:17" ht="22.5">
      <c r="A115" s="208">
        <v>630</v>
      </c>
      <c r="B115" s="209">
        <v>200</v>
      </c>
      <c r="C115" s="211">
        <v>250</v>
      </c>
      <c r="D115" s="211"/>
      <c r="E115" s="211"/>
      <c r="F115" s="211"/>
      <c r="G115" s="237" t="s">
        <v>309</v>
      </c>
      <c r="H115" s="239">
        <v>0</v>
      </c>
      <c r="I115" s="239">
        <v>0</v>
      </c>
      <c r="J115" s="239">
        <v>0</v>
      </c>
      <c r="K115" s="239">
        <f t="shared" si="5"/>
        <v>0</v>
      </c>
      <c r="L115" s="238"/>
      <c r="M115" s="238"/>
      <c r="N115" s="238"/>
      <c r="O115" s="239">
        <f t="shared" si="3"/>
        <v>0</v>
      </c>
      <c r="P115" s="239">
        <f t="shared" si="4"/>
        <v>0</v>
      </c>
      <c r="Q115" s="236" t="s">
        <v>310</v>
      </c>
    </row>
    <row r="116" spans="1:17" ht="22.5">
      <c r="A116" s="208">
        <v>630</v>
      </c>
      <c r="B116" s="209">
        <v>200</v>
      </c>
      <c r="C116" s="211">
        <v>300</v>
      </c>
      <c r="D116" s="211"/>
      <c r="E116" s="211"/>
      <c r="F116" s="211"/>
      <c r="G116" s="237" t="s">
        <v>311</v>
      </c>
      <c r="H116" s="239">
        <v>0</v>
      </c>
      <c r="I116" s="239">
        <v>0</v>
      </c>
      <c r="J116" s="239">
        <v>0</v>
      </c>
      <c r="K116" s="239">
        <f t="shared" si="5"/>
        <v>0</v>
      </c>
      <c r="L116" s="238"/>
      <c r="M116" s="238"/>
      <c r="N116" s="238"/>
      <c r="O116" s="239">
        <f t="shared" si="3"/>
        <v>0</v>
      </c>
      <c r="P116" s="239">
        <f t="shared" si="4"/>
        <v>0</v>
      </c>
      <c r="Q116" s="236" t="s">
        <v>312</v>
      </c>
    </row>
    <row r="117" spans="1:17" ht="33.75">
      <c r="A117" s="208">
        <v>630</v>
      </c>
      <c r="B117" s="209">
        <v>200</v>
      </c>
      <c r="C117" s="211">
        <v>400</v>
      </c>
      <c r="D117" s="211"/>
      <c r="E117" s="211"/>
      <c r="F117" s="211"/>
      <c r="G117" s="237" t="s">
        <v>313</v>
      </c>
      <c r="H117" s="239">
        <v>0</v>
      </c>
      <c r="I117" s="239">
        <v>0</v>
      </c>
      <c r="J117" s="239">
        <v>0</v>
      </c>
      <c r="K117" s="239">
        <f t="shared" si="5"/>
        <v>0</v>
      </c>
      <c r="L117" s="238"/>
      <c r="M117" s="238"/>
      <c r="N117" s="238"/>
      <c r="O117" s="239">
        <f t="shared" si="3"/>
        <v>0</v>
      </c>
      <c r="P117" s="239">
        <f t="shared" si="4"/>
        <v>0</v>
      </c>
      <c r="Q117" s="236" t="s">
        <v>314</v>
      </c>
    </row>
    <row r="118" spans="1:17" ht="22.5">
      <c r="A118" s="208">
        <v>630</v>
      </c>
      <c r="B118" s="209">
        <v>300</v>
      </c>
      <c r="C118" s="209"/>
      <c r="D118" s="209"/>
      <c r="E118" s="209"/>
      <c r="F118" s="209"/>
      <c r="G118" s="233" t="s">
        <v>315</v>
      </c>
      <c r="H118" s="241">
        <v>0</v>
      </c>
      <c r="I118" s="241">
        <v>0</v>
      </c>
      <c r="J118" s="241">
        <v>0</v>
      </c>
      <c r="K118" s="241">
        <f t="shared" si="5"/>
        <v>0</v>
      </c>
      <c r="L118" s="240"/>
      <c r="M118" s="240"/>
      <c r="N118" s="240"/>
      <c r="O118" s="241">
        <f t="shared" si="3"/>
        <v>0</v>
      </c>
      <c r="P118" s="241">
        <f t="shared" si="4"/>
        <v>0</v>
      </c>
      <c r="Q118" s="236" t="s">
        <v>316</v>
      </c>
    </row>
    <row r="119" spans="1:17">
      <c r="A119" s="208">
        <v>630</v>
      </c>
      <c r="B119" s="209">
        <v>300</v>
      </c>
      <c r="C119" s="213">
        <v>100</v>
      </c>
      <c r="D119" s="213"/>
      <c r="E119" s="213"/>
      <c r="F119" s="213"/>
      <c r="G119" s="233" t="s">
        <v>317</v>
      </c>
      <c r="H119" s="241">
        <v>0</v>
      </c>
      <c r="I119" s="241">
        <v>0</v>
      </c>
      <c r="J119" s="241">
        <v>0</v>
      </c>
      <c r="K119" s="241">
        <f t="shared" si="5"/>
        <v>0</v>
      </c>
      <c r="L119" s="240"/>
      <c r="M119" s="240"/>
      <c r="N119" s="240"/>
      <c r="O119" s="241">
        <f t="shared" si="3"/>
        <v>0</v>
      </c>
      <c r="P119" s="241">
        <f t="shared" si="4"/>
        <v>0</v>
      </c>
      <c r="Q119" s="242"/>
    </row>
    <row r="120" spans="1:17">
      <c r="A120" s="208">
        <v>630</v>
      </c>
      <c r="B120" s="209">
        <v>300</v>
      </c>
      <c r="C120" s="213">
        <v>100</v>
      </c>
      <c r="D120" s="210">
        <v>100</v>
      </c>
      <c r="E120" s="210"/>
      <c r="F120" s="210"/>
      <c r="G120" s="237" t="s">
        <v>225</v>
      </c>
      <c r="H120" s="239">
        <v>787110</v>
      </c>
      <c r="I120" s="239">
        <v>0</v>
      </c>
      <c r="J120" s="239">
        <v>787110</v>
      </c>
      <c r="K120" s="239">
        <f t="shared" si="5"/>
        <v>0</v>
      </c>
      <c r="L120" s="238"/>
      <c r="M120" s="238"/>
      <c r="N120" s="238"/>
      <c r="O120" s="239">
        <f t="shared" si="3"/>
        <v>0</v>
      </c>
      <c r="P120" s="239">
        <f t="shared" si="4"/>
        <v>0</v>
      </c>
      <c r="Q120" s="242"/>
    </row>
    <row r="121" spans="1:17">
      <c r="A121" s="208">
        <v>630</v>
      </c>
      <c r="B121" s="209">
        <v>300</v>
      </c>
      <c r="C121" s="213">
        <v>100</v>
      </c>
      <c r="D121" s="210">
        <v>200</v>
      </c>
      <c r="E121" s="210"/>
      <c r="F121" s="210"/>
      <c r="G121" s="237" t="s">
        <v>318</v>
      </c>
      <c r="H121" s="239">
        <v>0</v>
      </c>
      <c r="I121" s="239">
        <v>0</v>
      </c>
      <c r="J121" s="239">
        <v>0</v>
      </c>
      <c r="K121" s="239">
        <f t="shared" si="5"/>
        <v>0</v>
      </c>
      <c r="L121" s="238"/>
      <c r="M121" s="238"/>
      <c r="N121" s="238"/>
      <c r="O121" s="239">
        <f t="shared" si="3"/>
        <v>0</v>
      </c>
      <c r="P121" s="239">
        <f t="shared" si="4"/>
        <v>0</v>
      </c>
      <c r="Q121" s="242"/>
    </row>
    <row r="122" spans="1:17">
      <c r="A122" s="208">
        <v>630</v>
      </c>
      <c r="B122" s="209">
        <v>300</v>
      </c>
      <c r="C122" s="213">
        <v>100</v>
      </c>
      <c r="D122" s="210">
        <v>300</v>
      </c>
      <c r="E122" s="210"/>
      <c r="F122" s="210"/>
      <c r="G122" s="237" t="s">
        <v>319</v>
      </c>
      <c r="H122" s="239">
        <v>0</v>
      </c>
      <c r="I122" s="239">
        <v>0</v>
      </c>
      <c r="J122" s="239">
        <v>0</v>
      </c>
      <c r="K122" s="239">
        <f t="shared" si="5"/>
        <v>0</v>
      </c>
      <c r="L122" s="238"/>
      <c r="M122" s="238"/>
      <c r="N122" s="238"/>
      <c r="O122" s="239">
        <f t="shared" si="3"/>
        <v>0</v>
      </c>
      <c r="P122" s="239">
        <f t="shared" si="4"/>
        <v>0</v>
      </c>
      <c r="Q122" s="242"/>
    </row>
    <row r="123" spans="1:17">
      <c r="A123" s="208">
        <v>630</v>
      </c>
      <c r="B123" s="209">
        <v>300</v>
      </c>
      <c r="C123" s="213">
        <v>100</v>
      </c>
      <c r="D123" s="210">
        <v>400</v>
      </c>
      <c r="E123" s="210"/>
      <c r="F123" s="210"/>
      <c r="G123" s="237" t="s">
        <v>265</v>
      </c>
      <c r="H123" s="239">
        <v>348506</v>
      </c>
      <c r="I123" s="239">
        <v>46942</v>
      </c>
      <c r="J123" s="239">
        <v>301564</v>
      </c>
      <c r="K123" s="239">
        <f t="shared" si="5"/>
        <v>0</v>
      </c>
      <c r="L123" s="238"/>
      <c r="M123" s="238"/>
      <c r="N123" s="238"/>
      <c r="O123" s="239">
        <f t="shared" si="3"/>
        <v>-46942</v>
      </c>
      <c r="P123" s="239">
        <f t="shared" si="4"/>
        <v>-46942</v>
      </c>
      <c r="Q123" s="242"/>
    </row>
    <row r="124" spans="1:17">
      <c r="A124" s="208">
        <v>630</v>
      </c>
      <c r="B124" s="209">
        <v>300</v>
      </c>
      <c r="C124" s="213">
        <v>100</v>
      </c>
      <c r="D124" s="210">
        <v>500</v>
      </c>
      <c r="E124" s="210"/>
      <c r="F124" s="210"/>
      <c r="G124" s="237" t="s">
        <v>320</v>
      </c>
      <c r="H124" s="239">
        <v>0</v>
      </c>
      <c r="I124" s="239">
        <v>0</v>
      </c>
      <c r="J124" s="239">
        <v>0</v>
      </c>
      <c r="K124" s="239">
        <f t="shared" si="5"/>
        <v>0</v>
      </c>
      <c r="L124" s="238"/>
      <c r="M124" s="238"/>
      <c r="N124" s="238"/>
      <c r="O124" s="239">
        <f t="shared" si="3"/>
        <v>0</v>
      </c>
      <c r="P124" s="239">
        <f t="shared" si="4"/>
        <v>0</v>
      </c>
      <c r="Q124" s="242"/>
    </row>
    <row r="125" spans="1:17">
      <c r="A125" s="208">
        <v>630</v>
      </c>
      <c r="B125" s="209">
        <v>300</v>
      </c>
      <c r="C125" s="213">
        <v>100</v>
      </c>
      <c r="D125" s="210">
        <v>600</v>
      </c>
      <c r="E125" s="210"/>
      <c r="F125" s="210"/>
      <c r="G125" s="237" t="s">
        <v>321</v>
      </c>
      <c r="H125" s="239">
        <v>0</v>
      </c>
      <c r="I125" s="239">
        <v>0</v>
      </c>
      <c r="J125" s="239">
        <v>0</v>
      </c>
      <c r="K125" s="239">
        <f t="shared" si="5"/>
        <v>0</v>
      </c>
      <c r="L125" s="238"/>
      <c r="M125" s="238"/>
      <c r="N125" s="238"/>
      <c r="O125" s="239">
        <f t="shared" si="3"/>
        <v>0</v>
      </c>
      <c r="P125" s="239">
        <f t="shared" si="4"/>
        <v>0</v>
      </c>
      <c r="Q125" s="242"/>
    </row>
    <row r="126" spans="1:17">
      <c r="A126" s="208">
        <v>630</v>
      </c>
      <c r="B126" s="209">
        <v>300</v>
      </c>
      <c r="C126" s="213">
        <v>100</v>
      </c>
      <c r="D126" s="210">
        <v>900</v>
      </c>
      <c r="E126" s="210"/>
      <c r="F126" s="210"/>
      <c r="G126" s="237" t="s">
        <v>322</v>
      </c>
      <c r="H126" s="239">
        <v>0</v>
      </c>
      <c r="I126" s="239">
        <v>0</v>
      </c>
      <c r="J126" s="239">
        <v>0</v>
      </c>
      <c r="K126" s="239">
        <f t="shared" si="5"/>
        <v>0</v>
      </c>
      <c r="L126" s="238"/>
      <c r="M126" s="238"/>
      <c r="N126" s="238"/>
      <c r="O126" s="239">
        <f t="shared" si="3"/>
        <v>0</v>
      </c>
      <c r="P126" s="239">
        <f t="shared" si="4"/>
        <v>0</v>
      </c>
      <c r="Q126" s="242"/>
    </row>
    <row r="127" spans="1:17">
      <c r="A127" s="208">
        <v>630</v>
      </c>
      <c r="B127" s="209">
        <v>300</v>
      </c>
      <c r="C127" s="213">
        <v>200</v>
      </c>
      <c r="D127" s="213"/>
      <c r="E127" s="213"/>
      <c r="F127" s="213"/>
      <c r="G127" s="233" t="s">
        <v>323</v>
      </c>
      <c r="H127" s="241">
        <v>0</v>
      </c>
      <c r="I127" s="241">
        <v>0</v>
      </c>
      <c r="J127" s="241">
        <v>0</v>
      </c>
      <c r="K127" s="241">
        <f t="shared" si="5"/>
        <v>0</v>
      </c>
      <c r="L127" s="240"/>
      <c r="M127" s="240"/>
      <c r="N127" s="240"/>
      <c r="O127" s="241">
        <f t="shared" si="3"/>
        <v>0</v>
      </c>
      <c r="P127" s="241">
        <f t="shared" si="4"/>
        <v>0</v>
      </c>
      <c r="Q127" s="242"/>
    </row>
    <row r="128" spans="1:17">
      <c r="A128" s="208">
        <v>630</v>
      </c>
      <c r="B128" s="209">
        <v>300</v>
      </c>
      <c r="C128" s="213">
        <v>200</v>
      </c>
      <c r="D128" s="210">
        <v>50</v>
      </c>
      <c r="E128" s="210"/>
      <c r="F128" s="210"/>
      <c r="G128" s="237" t="s">
        <v>324</v>
      </c>
      <c r="H128" s="239">
        <v>0</v>
      </c>
      <c r="I128" s="239">
        <v>0</v>
      </c>
      <c r="J128" s="239">
        <v>0</v>
      </c>
      <c r="K128" s="239">
        <f t="shared" si="5"/>
        <v>0</v>
      </c>
      <c r="L128" s="238"/>
      <c r="M128" s="238"/>
      <c r="N128" s="238"/>
      <c r="O128" s="239">
        <f t="shared" si="3"/>
        <v>0</v>
      </c>
      <c r="P128" s="239">
        <f t="shared" si="4"/>
        <v>0</v>
      </c>
      <c r="Q128" s="242"/>
    </row>
    <row r="129" spans="1:17">
      <c r="A129" s="208">
        <v>630</v>
      </c>
      <c r="B129" s="209">
        <v>300</v>
      </c>
      <c r="C129" s="213">
        <v>200</v>
      </c>
      <c r="D129" s="210">
        <v>100</v>
      </c>
      <c r="E129" s="210"/>
      <c r="F129" s="210"/>
      <c r="G129" s="237" t="s">
        <v>325</v>
      </c>
      <c r="H129" s="239">
        <v>0</v>
      </c>
      <c r="I129" s="239">
        <v>0</v>
      </c>
      <c r="J129" s="239">
        <v>0</v>
      </c>
      <c r="K129" s="239">
        <f t="shared" si="5"/>
        <v>0</v>
      </c>
      <c r="L129" s="238"/>
      <c r="M129" s="238"/>
      <c r="N129" s="238"/>
      <c r="O129" s="239">
        <f t="shared" si="3"/>
        <v>0</v>
      </c>
      <c r="P129" s="239">
        <f t="shared" si="4"/>
        <v>0</v>
      </c>
      <c r="Q129" s="242"/>
    </row>
    <row r="130" spans="1:17">
      <c r="A130" s="208">
        <v>630</v>
      </c>
      <c r="B130" s="209">
        <v>300</v>
      </c>
      <c r="C130" s="213">
        <v>200</v>
      </c>
      <c r="D130" s="210">
        <v>150</v>
      </c>
      <c r="E130" s="210"/>
      <c r="F130" s="210"/>
      <c r="G130" s="237" t="s">
        <v>326</v>
      </c>
      <c r="H130" s="239">
        <v>0</v>
      </c>
      <c r="I130" s="239">
        <v>0</v>
      </c>
      <c r="J130" s="239">
        <v>0</v>
      </c>
      <c r="K130" s="239">
        <f t="shared" si="5"/>
        <v>0</v>
      </c>
      <c r="L130" s="238"/>
      <c r="M130" s="238"/>
      <c r="N130" s="238"/>
      <c r="O130" s="239">
        <f t="shared" si="3"/>
        <v>0</v>
      </c>
      <c r="P130" s="239">
        <f t="shared" si="4"/>
        <v>0</v>
      </c>
      <c r="Q130" s="242"/>
    </row>
    <row r="131" spans="1:17">
      <c r="A131" s="208">
        <v>630</v>
      </c>
      <c r="B131" s="209">
        <v>300</v>
      </c>
      <c r="C131" s="213">
        <v>200</v>
      </c>
      <c r="D131" s="210">
        <v>200</v>
      </c>
      <c r="E131" s="210"/>
      <c r="F131" s="210"/>
      <c r="G131" s="237" t="s">
        <v>327</v>
      </c>
      <c r="H131" s="239">
        <v>0</v>
      </c>
      <c r="I131" s="239">
        <v>0</v>
      </c>
      <c r="J131" s="239">
        <v>0</v>
      </c>
      <c r="K131" s="239">
        <f t="shared" si="5"/>
        <v>0</v>
      </c>
      <c r="L131" s="238"/>
      <c r="M131" s="238"/>
      <c r="N131" s="238"/>
      <c r="O131" s="239">
        <f t="shared" si="3"/>
        <v>0</v>
      </c>
      <c r="P131" s="239">
        <f t="shared" si="4"/>
        <v>0</v>
      </c>
      <c r="Q131" s="242"/>
    </row>
    <row r="132" spans="1:17">
      <c r="A132" s="208">
        <v>630</v>
      </c>
      <c r="B132" s="209">
        <v>300</v>
      </c>
      <c r="C132" s="213">
        <v>200</v>
      </c>
      <c r="D132" s="210">
        <v>250</v>
      </c>
      <c r="E132" s="210"/>
      <c r="F132" s="210"/>
      <c r="G132" s="237" t="s">
        <v>328</v>
      </c>
      <c r="H132" s="239">
        <v>0</v>
      </c>
      <c r="I132" s="239">
        <v>0</v>
      </c>
      <c r="J132" s="239">
        <v>0</v>
      </c>
      <c r="K132" s="239">
        <f t="shared" si="5"/>
        <v>0</v>
      </c>
      <c r="L132" s="238"/>
      <c r="M132" s="238"/>
      <c r="N132" s="238"/>
      <c r="O132" s="239">
        <f t="shared" si="3"/>
        <v>0</v>
      </c>
      <c r="P132" s="239">
        <f t="shared" si="4"/>
        <v>0</v>
      </c>
      <c r="Q132" s="242"/>
    </row>
    <row r="133" spans="1:17">
      <c r="A133" s="208">
        <v>630</v>
      </c>
      <c r="B133" s="209">
        <v>300</v>
      </c>
      <c r="C133" s="213">
        <v>200</v>
      </c>
      <c r="D133" s="210">
        <v>300</v>
      </c>
      <c r="E133" s="210"/>
      <c r="F133" s="210"/>
      <c r="G133" s="237" t="s">
        <v>329</v>
      </c>
      <c r="H133" s="239">
        <v>0</v>
      </c>
      <c r="I133" s="239">
        <v>0</v>
      </c>
      <c r="J133" s="239">
        <v>0</v>
      </c>
      <c r="K133" s="239">
        <f t="shared" si="5"/>
        <v>0</v>
      </c>
      <c r="L133" s="238"/>
      <c r="M133" s="238"/>
      <c r="N133" s="238"/>
      <c r="O133" s="239">
        <f t="shared" si="3"/>
        <v>0</v>
      </c>
      <c r="P133" s="239">
        <f t="shared" si="4"/>
        <v>0</v>
      </c>
      <c r="Q133" s="242"/>
    </row>
    <row r="134" spans="1:17">
      <c r="A134" s="208">
        <v>630</v>
      </c>
      <c r="B134" s="209">
        <v>300</v>
      </c>
      <c r="C134" s="213">
        <v>200</v>
      </c>
      <c r="D134" s="210">
        <v>350</v>
      </c>
      <c r="E134" s="210"/>
      <c r="F134" s="210"/>
      <c r="G134" s="237" t="s">
        <v>330</v>
      </c>
      <c r="H134" s="239">
        <v>0</v>
      </c>
      <c r="I134" s="239">
        <v>0</v>
      </c>
      <c r="J134" s="239">
        <v>0</v>
      </c>
      <c r="K134" s="239">
        <f t="shared" si="5"/>
        <v>0</v>
      </c>
      <c r="L134" s="238"/>
      <c r="M134" s="238"/>
      <c r="N134" s="238"/>
      <c r="O134" s="239">
        <f t="shared" ref="O134:O197" si="6">+J134-H134</f>
        <v>0</v>
      </c>
      <c r="P134" s="239">
        <f t="shared" ref="P134:P197" si="7">+K134-I134</f>
        <v>0</v>
      </c>
      <c r="Q134" s="242"/>
    </row>
    <row r="135" spans="1:17">
      <c r="A135" s="208">
        <v>630</v>
      </c>
      <c r="B135" s="209">
        <v>300</v>
      </c>
      <c r="C135" s="213">
        <v>200</v>
      </c>
      <c r="D135" s="210">
        <v>400</v>
      </c>
      <c r="E135" s="210"/>
      <c r="F135" s="210"/>
      <c r="G135" s="237" t="s">
        <v>331</v>
      </c>
      <c r="H135" s="239">
        <v>0</v>
      </c>
      <c r="I135" s="239">
        <v>0</v>
      </c>
      <c r="J135" s="239">
        <v>0</v>
      </c>
      <c r="K135" s="239">
        <f t="shared" ref="K135:K198" si="8">SUM(L135:N135)</f>
        <v>0</v>
      </c>
      <c r="L135" s="238"/>
      <c r="M135" s="238"/>
      <c r="N135" s="238"/>
      <c r="O135" s="239">
        <f t="shared" si="6"/>
        <v>0</v>
      </c>
      <c r="P135" s="239">
        <f t="shared" si="7"/>
        <v>0</v>
      </c>
      <c r="Q135" s="242"/>
    </row>
    <row r="136" spans="1:17">
      <c r="A136" s="208">
        <v>630</v>
      </c>
      <c r="B136" s="209">
        <v>300</v>
      </c>
      <c r="C136" s="213">
        <v>200</v>
      </c>
      <c r="D136" s="210">
        <v>450</v>
      </c>
      <c r="E136" s="210"/>
      <c r="F136" s="210"/>
      <c r="G136" s="237" t="s">
        <v>332</v>
      </c>
      <c r="H136" s="239">
        <v>0</v>
      </c>
      <c r="I136" s="239">
        <v>0</v>
      </c>
      <c r="J136" s="239">
        <v>0</v>
      </c>
      <c r="K136" s="239">
        <f t="shared" si="8"/>
        <v>0</v>
      </c>
      <c r="L136" s="238"/>
      <c r="M136" s="238"/>
      <c r="N136" s="238"/>
      <c r="O136" s="239">
        <f t="shared" si="6"/>
        <v>0</v>
      </c>
      <c r="P136" s="239">
        <f t="shared" si="7"/>
        <v>0</v>
      </c>
      <c r="Q136" s="242"/>
    </row>
    <row r="137" spans="1:17">
      <c r="A137" s="208">
        <v>630</v>
      </c>
      <c r="B137" s="209">
        <v>300</v>
      </c>
      <c r="C137" s="213">
        <v>200</v>
      </c>
      <c r="D137" s="210">
        <v>500</v>
      </c>
      <c r="E137" s="210"/>
      <c r="F137" s="210"/>
      <c r="G137" s="237" t="s">
        <v>333</v>
      </c>
      <c r="H137" s="239">
        <v>0</v>
      </c>
      <c r="I137" s="239">
        <v>0</v>
      </c>
      <c r="J137" s="239">
        <v>0</v>
      </c>
      <c r="K137" s="239">
        <f t="shared" si="8"/>
        <v>0</v>
      </c>
      <c r="L137" s="238"/>
      <c r="M137" s="238"/>
      <c r="N137" s="238"/>
      <c r="O137" s="239">
        <f t="shared" si="6"/>
        <v>0</v>
      </c>
      <c r="P137" s="239">
        <f t="shared" si="7"/>
        <v>0</v>
      </c>
      <c r="Q137" s="242"/>
    </row>
    <row r="138" spans="1:17">
      <c r="A138" s="208">
        <v>630</v>
      </c>
      <c r="B138" s="209">
        <v>300</v>
      </c>
      <c r="C138" s="213">
        <v>200</v>
      </c>
      <c r="D138" s="210">
        <v>550</v>
      </c>
      <c r="E138" s="210"/>
      <c r="F138" s="210"/>
      <c r="G138" s="237" t="s">
        <v>334</v>
      </c>
      <c r="H138" s="239">
        <v>0</v>
      </c>
      <c r="I138" s="239">
        <v>0</v>
      </c>
      <c r="J138" s="239">
        <v>0</v>
      </c>
      <c r="K138" s="239">
        <f t="shared" si="8"/>
        <v>0</v>
      </c>
      <c r="L138" s="238"/>
      <c r="M138" s="238"/>
      <c r="N138" s="238"/>
      <c r="O138" s="239">
        <f t="shared" si="6"/>
        <v>0</v>
      </c>
      <c r="P138" s="239">
        <f t="shared" si="7"/>
        <v>0</v>
      </c>
      <c r="Q138" s="242"/>
    </row>
    <row r="139" spans="1:17">
      <c r="A139" s="208">
        <v>630</v>
      </c>
      <c r="B139" s="209">
        <v>300</v>
      </c>
      <c r="C139" s="213">
        <v>200</v>
      </c>
      <c r="D139" s="210">
        <v>600</v>
      </c>
      <c r="E139" s="210"/>
      <c r="F139" s="210"/>
      <c r="G139" s="237" t="s">
        <v>335</v>
      </c>
      <c r="H139" s="239">
        <v>0</v>
      </c>
      <c r="I139" s="239">
        <v>0</v>
      </c>
      <c r="J139" s="239">
        <v>0</v>
      </c>
      <c r="K139" s="239">
        <f t="shared" si="8"/>
        <v>0</v>
      </c>
      <c r="L139" s="238"/>
      <c r="M139" s="238"/>
      <c r="N139" s="238"/>
      <c r="O139" s="239">
        <f t="shared" si="6"/>
        <v>0</v>
      </c>
      <c r="P139" s="239">
        <f t="shared" si="7"/>
        <v>0</v>
      </c>
      <c r="Q139" s="242"/>
    </row>
    <row r="140" spans="1:17">
      <c r="A140" s="208">
        <v>630</v>
      </c>
      <c r="B140" s="209">
        <v>300</v>
      </c>
      <c r="C140" s="213">
        <v>200</v>
      </c>
      <c r="D140" s="210">
        <v>650</v>
      </c>
      <c r="E140" s="210"/>
      <c r="F140" s="210"/>
      <c r="G140" s="237" t="s">
        <v>336</v>
      </c>
      <c r="H140" s="239">
        <v>0</v>
      </c>
      <c r="I140" s="239">
        <v>0</v>
      </c>
      <c r="J140" s="239">
        <v>0</v>
      </c>
      <c r="K140" s="239">
        <f t="shared" si="8"/>
        <v>0</v>
      </c>
      <c r="L140" s="238"/>
      <c r="M140" s="238"/>
      <c r="N140" s="238"/>
      <c r="O140" s="239">
        <f t="shared" si="6"/>
        <v>0</v>
      </c>
      <c r="P140" s="239">
        <f t="shared" si="7"/>
        <v>0</v>
      </c>
      <c r="Q140" s="242"/>
    </row>
    <row r="141" spans="1:17">
      <c r="A141" s="208">
        <v>630</v>
      </c>
      <c r="B141" s="209">
        <v>300</v>
      </c>
      <c r="C141" s="213">
        <v>200</v>
      </c>
      <c r="D141" s="210">
        <v>700</v>
      </c>
      <c r="E141" s="210"/>
      <c r="F141" s="210"/>
      <c r="G141" s="237" t="s">
        <v>337</v>
      </c>
      <c r="H141" s="239">
        <v>0</v>
      </c>
      <c r="I141" s="239">
        <v>0</v>
      </c>
      <c r="J141" s="239">
        <v>0</v>
      </c>
      <c r="K141" s="239">
        <f t="shared" si="8"/>
        <v>0</v>
      </c>
      <c r="L141" s="238"/>
      <c r="M141" s="238"/>
      <c r="N141" s="238"/>
      <c r="O141" s="239">
        <f t="shared" si="6"/>
        <v>0</v>
      </c>
      <c r="P141" s="239">
        <f t="shared" si="7"/>
        <v>0</v>
      </c>
      <c r="Q141" s="242"/>
    </row>
    <row r="142" spans="1:17">
      <c r="A142" s="208">
        <v>630</v>
      </c>
      <c r="B142" s="209">
        <v>300</v>
      </c>
      <c r="C142" s="213">
        <v>200</v>
      </c>
      <c r="D142" s="213">
        <v>750</v>
      </c>
      <c r="E142" s="213"/>
      <c r="F142" s="213"/>
      <c r="G142" s="233" t="s">
        <v>338</v>
      </c>
      <c r="H142" s="241">
        <v>0</v>
      </c>
      <c r="I142" s="241">
        <v>0</v>
      </c>
      <c r="J142" s="241">
        <v>0</v>
      </c>
      <c r="K142" s="241">
        <f t="shared" si="8"/>
        <v>0</v>
      </c>
      <c r="L142" s="240"/>
      <c r="M142" s="240"/>
      <c r="N142" s="240"/>
      <c r="O142" s="241">
        <f t="shared" si="6"/>
        <v>0</v>
      </c>
      <c r="P142" s="241">
        <f t="shared" si="7"/>
        <v>0</v>
      </c>
      <c r="Q142" s="242"/>
    </row>
    <row r="143" spans="1:17">
      <c r="A143" s="208">
        <v>630</v>
      </c>
      <c r="B143" s="209">
        <v>300</v>
      </c>
      <c r="C143" s="213">
        <v>200</v>
      </c>
      <c r="D143" s="213">
        <v>750</v>
      </c>
      <c r="E143" s="210">
        <v>10</v>
      </c>
      <c r="F143" s="210"/>
      <c r="G143" s="237" t="s">
        <v>339</v>
      </c>
      <c r="H143" s="239">
        <v>0</v>
      </c>
      <c r="I143" s="239">
        <v>0</v>
      </c>
      <c r="J143" s="239">
        <v>0</v>
      </c>
      <c r="K143" s="239">
        <f t="shared" si="8"/>
        <v>0</v>
      </c>
      <c r="L143" s="238"/>
      <c r="M143" s="238"/>
      <c r="N143" s="238"/>
      <c r="O143" s="239">
        <f t="shared" si="6"/>
        <v>0</v>
      </c>
      <c r="P143" s="239">
        <f t="shared" si="7"/>
        <v>0</v>
      </c>
      <c r="Q143" s="242"/>
    </row>
    <row r="144" spans="1:17">
      <c r="A144" s="208">
        <v>630</v>
      </c>
      <c r="B144" s="209">
        <v>300</v>
      </c>
      <c r="C144" s="213">
        <v>200</v>
      </c>
      <c r="D144" s="213">
        <v>750</v>
      </c>
      <c r="E144" s="210">
        <v>20</v>
      </c>
      <c r="F144" s="210"/>
      <c r="G144" s="237" t="s">
        <v>340</v>
      </c>
      <c r="H144" s="239">
        <v>0</v>
      </c>
      <c r="I144" s="239">
        <v>0</v>
      </c>
      <c r="J144" s="239">
        <v>0</v>
      </c>
      <c r="K144" s="239">
        <f t="shared" si="8"/>
        <v>0</v>
      </c>
      <c r="L144" s="238"/>
      <c r="M144" s="238"/>
      <c r="N144" s="238"/>
      <c r="O144" s="239">
        <f t="shared" si="6"/>
        <v>0</v>
      </c>
      <c r="P144" s="239">
        <f t="shared" si="7"/>
        <v>0</v>
      </c>
      <c r="Q144" s="242"/>
    </row>
    <row r="145" spans="1:17">
      <c r="A145" s="208">
        <v>630</v>
      </c>
      <c r="B145" s="209">
        <v>300</v>
      </c>
      <c r="C145" s="213">
        <v>200</v>
      </c>
      <c r="D145" s="210">
        <v>900</v>
      </c>
      <c r="E145" s="210"/>
      <c r="F145" s="210"/>
      <c r="G145" s="237" t="s">
        <v>341</v>
      </c>
      <c r="H145" s="239">
        <v>0</v>
      </c>
      <c r="I145" s="239">
        <v>0</v>
      </c>
      <c r="J145" s="239">
        <v>0</v>
      </c>
      <c r="K145" s="239">
        <f t="shared" si="8"/>
        <v>0</v>
      </c>
      <c r="L145" s="238"/>
      <c r="M145" s="238"/>
      <c r="N145" s="238"/>
      <c r="O145" s="239">
        <f t="shared" si="6"/>
        <v>0</v>
      </c>
      <c r="P145" s="239">
        <f t="shared" si="7"/>
        <v>0</v>
      </c>
      <c r="Q145" s="242"/>
    </row>
    <row r="146" spans="1:17">
      <c r="A146" s="208">
        <v>630</v>
      </c>
      <c r="B146" s="209">
        <v>300</v>
      </c>
      <c r="C146" s="210">
        <v>300</v>
      </c>
      <c r="D146" s="210"/>
      <c r="E146" s="210"/>
      <c r="F146" s="210"/>
      <c r="G146" s="237" t="s">
        <v>342</v>
      </c>
      <c r="H146" s="239">
        <v>0</v>
      </c>
      <c r="I146" s="239">
        <v>0</v>
      </c>
      <c r="J146" s="239">
        <v>0</v>
      </c>
      <c r="K146" s="239">
        <f t="shared" si="8"/>
        <v>0</v>
      </c>
      <c r="L146" s="238"/>
      <c r="M146" s="238"/>
      <c r="N146" s="238"/>
      <c r="O146" s="239">
        <f t="shared" si="6"/>
        <v>0</v>
      </c>
      <c r="P146" s="239">
        <f t="shared" si="7"/>
        <v>0</v>
      </c>
      <c r="Q146" s="242"/>
    </row>
    <row r="147" spans="1:17">
      <c r="A147" s="208">
        <v>630</v>
      </c>
      <c r="B147" s="209">
        <v>300</v>
      </c>
      <c r="C147" s="210">
        <v>400</v>
      </c>
      <c r="D147" s="210"/>
      <c r="E147" s="210"/>
      <c r="F147" s="210"/>
      <c r="G147" s="237" t="s">
        <v>343</v>
      </c>
      <c r="H147" s="239">
        <v>0</v>
      </c>
      <c r="I147" s="239">
        <v>0</v>
      </c>
      <c r="J147" s="239">
        <v>0</v>
      </c>
      <c r="K147" s="239">
        <f t="shared" si="8"/>
        <v>0</v>
      </c>
      <c r="L147" s="238"/>
      <c r="M147" s="238"/>
      <c r="N147" s="238"/>
      <c r="O147" s="239">
        <f t="shared" si="6"/>
        <v>0</v>
      </c>
      <c r="P147" s="239">
        <f t="shared" si="7"/>
        <v>0</v>
      </c>
      <c r="Q147" s="242"/>
    </row>
    <row r="148" spans="1:17">
      <c r="A148" s="208">
        <v>630</v>
      </c>
      <c r="B148" s="209">
        <v>300</v>
      </c>
      <c r="C148" s="210">
        <v>500</v>
      </c>
      <c r="D148" s="210"/>
      <c r="E148" s="210"/>
      <c r="F148" s="210"/>
      <c r="G148" s="237" t="s">
        <v>344</v>
      </c>
      <c r="H148" s="239">
        <v>9698</v>
      </c>
      <c r="I148" s="239">
        <v>0</v>
      </c>
      <c r="J148" s="239">
        <v>9698</v>
      </c>
      <c r="K148" s="239">
        <f t="shared" si="8"/>
        <v>0</v>
      </c>
      <c r="L148" s="238"/>
      <c r="M148" s="238"/>
      <c r="N148" s="238"/>
      <c r="O148" s="239">
        <f t="shared" si="6"/>
        <v>0</v>
      </c>
      <c r="P148" s="239">
        <f t="shared" si="7"/>
        <v>0</v>
      </c>
      <c r="Q148" s="242"/>
    </row>
    <row r="149" spans="1:17">
      <c r="A149" s="208">
        <v>630</v>
      </c>
      <c r="B149" s="209">
        <v>300</v>
      </c>
      <c r="C149" s="210">
        <v>600</v>
      </c>
      <c r="D149" s="210"/>
      <c r="E149" s="210"/>
      <c r="F149" s="210"/>
      <c r="G149" s="237" t="s">
        <v>345</v>
      </c>
      <c r="H149" s="239">
        <v>0</v>
      </c>
      <c r="I149" s="239">
        <v>0</v>
      </c>
      <c r="J149" s="239">
        <v>0</v>
      </c>
      <c r="K149" s="239">
        <f t="shared" si="8"/>
        <v>0</v>
      </c>
      <c r="L149" s="238"/>
      <c r="M149" s="238"/>
      <c r="N149" s="238"/>
      <c r="O149" s="239">
        <f t="shared" si="6"/>
        <v>0</v>
      </c>
      <c r="P149" s="239">
        <f t="shared" si="7"/>
        <v>0</v>
      </c>
      <c r="Q149" s="242"/>
    </row>
    <row r="150" spans="1:17">
      <c r="A150" s="208">
        <v>630</v>
      </c>
      <c r="B150" s="209">
        <v>300</v>
      </c>
      <c r="C150" s="210">
        <v>700</v>
      </c>
      <c r="D150" s="210"/>
      <c r="E150" s="210"/>
      <c r="F150" s="210"/>
      <c r="G150" s="237" t="s">
        <v>346</v>
      </c>
      <c r="H150" s="239">
        <v>60000</v>
      </c>
      <c r="I150" s="239">
        <v>0</v>
      </c>
      <c r="J150" s="239">
        <v>60000</v>
      </c>
      <c r="K150" s="239">
        <f t="shared" si="8"/>
        <v>0</v>
      </c>
      <c r="L150" s="238"/>
      <c r="M150" s="238"/>
      <c r="N150" s="238"/>
      <c r="O150" s="239">
        <f t="shared" si="6"/>
        <v>0</v>
      </c>
      <c r="P150" s="239">
        <f t="shared" si="7"/>
        <v>0</v>
      </c>
      <c r="Q150" s="242"/>
    </row>
    <row r="151" spans="1:17">
      <c r="A151" s="208">
        <v>630</v>
      </c>
      <c r="B151" s="209">
        <v>300</v>
      </c>
      <c r="C151" s="210">
        <v>800</v>
      </c>
      <c r="D151" s="210"/>
      <c r="E151" s="210"/>
      <c r="F151" s="210"/>
      <c r="G151" s="237" t="s">
        <v>347</v>
      </c>
      <c r="H151" s="239">
        <v>0</v>
      </c>
      <c r="I151" s="239">
        <v>0</v>
      </c>
      <c r="J151" s="239">
        <v>0</v>
      </c>
      <c r="K151" s="239">
        <f t="shared" si="8"/>
        <v>0</v>
      </c>
      <c r="L151" s="238"/>
      <c r="M151" s="238"/>
      <c r="N151" s="238"/>
      <c r="O151" s="239">
        <f t="shared" si="6"/>
        <v>0</v>
      </c>
      <c r="P151" s="239">
        <f t="shared" si="7"/>
        <v>0</v>
      </c>
      <c r="Q151" s="242"/>
    </row>
    <row r="152" spans="1:17">
      <c r="A152" s="208">
        <v>630</v>
      </c>
      <c r="B152" s="209">
        <v>300</v>
      </c>
      <c r="C152" s="213">
        <v>900</v>
      </c>
      <c r="D152" s="213"/>
      <c r="E152" s="213"/>
      <c r="F152" s="213"/>
      <c r="G152" s="233" t="s">
        <v>348</v>
      </c>
      <c r="H152" s="241">
        <v>0</v>
      </c>
      <c r="I152" s="241">
        <v>0</v>
      </c>
      <c r="J152" s="241">
        <v>0</v>
      </c>
      <c r="K152" s="241">
        <f t="shared" si="8"/>
        <v>0</v>
      </c>
      <c r="L152" s="240"/>
      <c r="M152" s="240"/>
      <c r="N152" s="240"/>
      <c r="O152" s="241">
        <f t="shared" si="6"/>
        <v>0</v>
      </c>
      <c r="P152" s="241">
        <f t="shared" si="7"/>
        <v>0</v>
      </c>
      <c r="Q152" s="242"/>
    </row>
    <row r="153" spans="1:17">
      <c r="A153" s="208">
        <v>630</v>
      </c>
      <c r="B153" s="209">
        <v>300</v>
      </c>
      <c r="C153" s="213">
        <v>900</v>
      </c>
      <c r="D153" s="210">
        <v>100</v>
      </c>
      <c r="E153" s="210"/>
      <c r="F153" s="210"/>
      <c r="G153" s="237" t="s">
        <v>349</v>
      </c>
      <c r="H153" s="239">
        <v>0</v>
      </c>
      <c r="I153" s="239">
        <v>0</v>
      </c>
      <c r="J153" s="239">
        <v>0</v>
      </c>
      <c r="K153" s="239">
        <f t="shared" si="8"/>
        <v>0</v>
      </c>
      <c r="L153" s="238"/>
      <c r="M153" s="238"/>
      <c r="N153" s="238"/>
      <c r="O153" s="239">
        <f t="shared" si="6"/>
        <v>0</v>
      </c>
      <c r="P153" s="239">
        <f t="shared" si="7"/>
        <v>0</v>
      </c>
      <c r="Q153" s="242"/>
    </row>
    <row r="154" spans="1:17">
      <c r="A154" s="208">
        <v>630</v>
      </c>
      <c r="B154" s="209">
        <v>300</v>
      </c>
      <c r="C154" s="213">
        <v>900</v>
      </c>
      <c r="D154" s="210">
        <v>900</v>
      </c>
      <c r="E154" s="210"/>
      <c r="F154" s="210"/>
      <c r="G154" s="237" t="s">
        <v>350</v>
      </c>
      <c r="H154" s="239">
        <v>0</v>
      </c>
      <c r="I154" s="239">
        <v>0</v>
      </c>
      <c r="J154" s="239">
        <v>0</v>
      </c>
      <c r="K154" s="239">
        <f t="shared" si="8"/>
        <v>0</v>
      </c>
      <c r="L154" s="238"/>
      <c r="M154" s="238"/>
      <c r="N154" s="238"/>
      <c r="O154" s="239">
        <f t="shared" si="6"/>
        <v>0</v>
      </c>
      <c r="P154" s="239">
        <f t="shared" si="7"/>
        <v>0</v>
      </c>
      <c r="Q154" s="242"/>
    </row>
    <row r="155" spans="1:17">
      <c r="A155" s="208">
        <v>630</v>
      </c>
      <c r="B155" s="209">
        <v>400</v>
      </c>
      <c r="C155" s="213"/>
      <c r="D155" s="209"/>
      <c r="E155" s="209"/>
      <c r="F155" s="209"/>
      <c r="G155" s="233" t="s">
        <v>351</v>
      </c>
      <c r="H155" s="241">
        <v>0</v>
      </c>
      <c r="I155" s="241">
        <v>0</v>
      </c>
      <c r="J155" s="241">
        <v>0</v>
      </c>
      <c r="K155" s="241">
        <f t="shared" si="8"/>
        <v>0</v>
      </c>
      <c r="L155" s="240"/>
      <c r="M155" s="240"/>
      <c r="N155" s="240"/>
      <c r="O155" s="241">
        <f t="shared" si="6"/>
        <v>0</v>
      </c>
      <c r="P155" s="241">
        <f t="shared" si="7"/>
        <v>0</v>
      </c>
      <c r="Q155" s="236"/>
    </row>
    <row r="156" spans="1:17" ht="22.5">
      <c r="A156" s="208">
        <v>630</v>
      </c>
      <c r="B156" s="209">
        <v>400</v>
      </c>
      <c r="C156" s="211">
        <v>100</v>
      </c>
      <c r="D156" s="211"/>
      <c r="E156" s="211"/>
      <c r="F156" s="211"/>
      <c r="G156" s="237" t="s">
        <v>352</v>
      </c>
      <c r="H156" s="239">
        <v>35468</v>
      </c>
      <c r="I156" s="239">
        <v>0</v>
      </c>
      <c r="J156" s="239">
        <v>35468</v>
      </c>
      <c r="K156" s="239">
        <f t="shared" si="8"/>
        <v>0</v>
      </c>
      <c r="L156" s="238"/>
      <c r="M156" s="238"/>
      <c r="N156" s="238"/>
      <c r="O156" s="239">
        <f t="shared" si="6"/>
        <v>0</v>
      </c>
      <c r="P156" s="239">
        <f t="shared" si="7"/>
        <v>0</v>
      </c>
      <c r="Q156" s="236" t="s">
        <v>353</v>
      </c>
    </row>
    <row r="157" spans="1:17" ht="22.5">
      <c r="A157" s="208">
        <v>630</v>
      </c>
      <c r="B157" s="209">
        <v>400</v>
      </c>
      <c r="C157" s="211">
        <v>200</v>
      </c>
      <c r="D157" s="211"/>
      <c r="E157" s="211"/>
      <c r="F157" s="211"/>
      <c r="G157" s="237" t="s">
        <v>354</v>
      </c>
      <c r="H157" s="239">
        <v>609924</v>
      </c>
      <c r="I157" s="239">
        <v>0</v>
      </c>
      <c r="J157" s="239">
        <v>609924</v>
      </c>
      <c r="K157" s="239">
        <f t="shared" si="8"/>
        <v>0</v>
      </c>
      <c r="L157" s="238"/>
      <c r="M157" s="238"/>
      <c r="N157" s="238"/>
      <c r="O157" s="239">
        <f t="shared" si="6"/>
        <v>0</v>
      </c>
      <c r="P157" s="239">
        <f t="shared" si="7"/>
        <v>0</v>
      </c>
      <c r="Q157" s="236" t="s">
        <v>355</v>
      </c>
    </row>
    <row r="158" spans="1:17" ht="22.5">
      <c r="A158" s="208">
        <v>630</v>
      </c>
      <c r="B158" s="209">
        <v>400</v>
      </c>
      <c r="C158" s="211">
        <v>300</v>
      </c>
      <c r="D158" s="211"/>
      <c r="E158" s="211"/>
      <c r="F158" s="211"/>
      <c r="G158" s="237" t="s">
        <v>356</v>
      </c>
      <c r="H158" s="239">
        <v>0</v>
      </c>
      <c r="I158" s="239">
        <v>0</v>
      </c>
      <c r="J158" s="239">
        <v>0</v>
      </c>
      <c r="K158" s="239">
        <f t="shared" si="8"/>
        <v>0</v>
      </c>
      <c r="L158" s="238"/>
      <c r="M158" s="238"/>
      <c r="N158" s="238"/>
      <c r="O158" s="239">
        <f t="shared" si="6"/>
        <v>0</v>
      </c>
      <c r="P158" s="239">
        <f t="shared" si="7"/>
        <v>0</v>
      </c>
      <c r="Q158" s="236" t="s">
        <v>357</v>
      </c>
    </row>
    <row r="159" spans="1:17" ht="22.5">
      <c r="A159" s="208">
        <v>630</v>
      </c>
      <c r="B159" s="209">
        <v>400</v>
      </c>
      <c r="C159" s="211">
        <v>400</v>
      </c>
      <c r="D159" s="211"/>
      <c r="E159" s="211"/>
      <c r="F159" s="211"/>
      <c r="G159" s="237" t="s">
        <v>358</v>
      </c>
      <c r="H159" s="239">
        <v>110101</v>
      </c>
      <c r="I159" s="239">
        <v>0</v>
      </c>
      <c r="J159" s="239">
        <v>110101</v>
      </c>
      <c r="K159" s="239">
        <f t="shared" si="8"/>
        <v>0</v>
      </c>
      <c r="L159" s="238"/>
      <c r="M159" s="238"/>
      <c r="N159" s="238"/>
      <c r="O159" s="239">
        <f t="shared" si="6"/>
        <v>0</v>
      </c>
      <c r="P159" s="239">
        <f t="shared" si="7"/>
        <v>0</v>
      </c>
      <c r="Q159" s="236" t="s">
        <v>359</v>
      </c>
    </row>
    <row r="160" spans="1:17" ht="33.75">
      <c r="A160" s="208">
        <v>630</v>
      </c>
      <c r="B160" s="209">
        <v>400</v>
      </c>
      <c r="C160" s="209">
        <v>500</v>
      </c>
      <c r="D160" s="211"/>
      <c r="E160" s="211"/>
      <c r="F160" s="211"/>
      <c r="G160" s="237" t="s">
        <v>360</v>
      </c>
      <c r="H160" s="239">
        <v>123737</v>
      </c>
      <c r="I160" s="239">
        <v>0</v>
      </c>
      <c r="J160" s="239">
        <v>123737</v>
      </c>
      <c r="K160" s="239">
        <f t="shared" si="8"/>
        <v>0</v>
      </c>
      <c r="L160" s="238"/>
      <c r="M160" s="238"/>
      <c r="N160" s="238"/>
      <c r="O160" s="239">
        <f t="shared" si="6"/>
        <v>0</v>
      </c>
      <c r="P160" s="239">
        <f t="shared" si="7"/>
        <v>0</v>
      </c>
      <c r="Q160" s="236" t="s">
        <v>361</v>
      </c>
    </row>
    <row r="161" spans="1:17">
      <c r="A161" s="208">
        <v>630</v>
      </c>
      <c r="B161" s="209">
        <v>400</v>
      </c>
      <c r="C161" s="211">
        <v>600</v>
      </c>
      <c r="D161" s="211"/>
      <c r="E161" s="211"/>
      <c r="F161" s="211"/>
      <c r="G161" s="237" t="s">
        <v>362</v>
      </c>
      <c r="H161" s="239">
        <v>1265</v>
      </c>
      <c r="I161" s="239">
        <v>0</v>
      </c>
      <c r="J161" s="239">
        <v>1265</v>
      </c>
      <c r="K161" s="239">
        <f t="shared" si="8"/>
        <v>0</v>
      </c>
      <c r="L161" s="238"/>
      <c r="M161" s="238"/>
      <c r="N161" s="238"/>
      <c r="O161" s="239">
        <f t="shared" si="6"/>
        <v>0</v>
      </c>
      <c r="P161" s="239">
        <f t="shared" si="7"/>
        <v>0</v>
      </c>
      <c r="Q161" s="236" t="s">
        <v>363</v>
      </c>
    </row>
    <row r="162" spans="1:17" ht="22.5">
      <c r="A162" s="208">
        <v>630</v>
      </c>
      <c r="B162" s="209">
        <v>400</v>
      </c>
      <c r="C162" s="209">
        <v>700</v>
      </c>
      <c r="D162" s="211"/>
      <c r="E162" s="211"/>
      <c r="F162" s="211"/>
      <c r="G162" s="237" t="s">
        <v>364</v>
      </c>
      <c r="H162" s="239">
        <v>0</v>
      </c>
      <c r="I162" s="239">
        <v>0</v>
      </c>
      <c r="J162" s="239">
        <v>0</v>
      </c>
      <c r="K162" s="239">
        <f t="shared" si="8"/>
        <v>0</v>
      </c>
      <c r="L162" s="238"/>
      <c r="M162" s="238"/>
      <c r="N162" s="238"/>
      <c r="O162" s="239">
        <f t="shared" si="6"/>
        <v>0</v>
      </c>
      <c r="P162" s="239">
        <f t="shared" si="7"/>
        <v>0</v>
      </c>
      <c r="Q162" s="236" t="s">
        <v>365</v>
      </c>
    </row>
    <row r="163" spans="1:17">
      <c r="A163" s="206">
        <v>640</v>
      </c>
      <c r="B163" s="207">
        <v>0</v>
      </c>
      <c r="C163" s="207">
        <v>0</v>
      </c>
      <c r="D163" s="207">
        <v>0</v>
      </c>
      <c r="E163" s="207">
        <v>0</v>
      </c>
      <c r="F163" s="207">
        <v>0</v>
      </c>
      <c r="G163" s="249" t="s">
        <v>366</v>
      </c>
      <c r="H163" s="248">
        <v>0</v>
      </c>
      <c r="I163" s="248">
        <v>0</v>
      </c>
      <c r="J163" s="248">
        <v>0</v>
      </c>
      <c r="K163" s="248">
        <f t="shared" si="8"/>
        <v>0</v>
      </c>
      <c r="L163" s="247"/>
      <c r="M163" s="247"/>
      <c r="N163" s="247"/>
      <c r="O163" s="248">
        <f t="shared" si="6"/>
        <v>0</v>
      </c>
      <c r="P163" s="248">
        <f t="shared" si="7"/>
        <v>0</v>
      </c>
      <c r="Q163" s="232"/>
    </row>
    <row r="164" spans="1:17">
      <c r="A164" s="208">
        <v>640</v>
      </c>
      <c r="B164" s="211">
        <v>100</v>
      </c>
      <c r="C164" s="211"/>
      <c r="D164" s="211"/>
      <c r="E164" s="211"/>
      <c r="F164" s="211"/>
      <c r="G164" s="237" t="s">
        <v>367</v>
      </c>
      <c r="H164" s="239">
        <v>0</v>
      </c>
      <c r="I164" s="239">
        <v>0</v>
      </c>
      <c r="J164" s="239">
        <v>0</v>
      </c>
      <c r="K164" s="239">
        <f t="shared" si="8"/>
        <v>0</v>
      </c>
      <c r="L164" s="238"/>
      <c r="M164" s="238"/>
      <c r="N164" s="238"/>
      <c r="O164" s="239">
        <f t="shared" si="6"/>
        <v>0</v>
      </c>
      <c r="P164" s="239">
        <f t="shared" si="7"/>
        <v>0</v>
      </c>
      <c r="Q164" s="236" t="s">
        <v>368</v>
      </c>
    </row>
    <row r="165" spans="1:17">
      <c r="A165" s="208">
        <v>640</v>
      </c>
      <c r="B165" s="209">
        <v>200</v>
      </c>
      <c r="C165" s="209"/>
      <c r="D165" s="209"/>
      <c r="E165" s="209"/>
      <c r="F165" s="209"/>
      <c r="G165" s="233" t="s">
        <v>369</v>
      </c>
      <c r="H165" s="241">
        <v>0</v>
      </c>
      <c r="I165" s="241">
        <v>0</v>
      </c>
      <c r="J165" s="241">
        <v>0</v>
      </c>
      <c r="K165" s="241">
        <f t="shared" si="8"/>
        <v>0</v>
      </c>
      <c r="L165" s="240"/>
      <c r="M165" s="240"/>
      <c r="N165" s="240"/>
      <c r="O165" s="241">
        <f t="shared" si="6"/>
        <v>0</v>
      </c>
      <c r="P165" s="241">
        <f t="shared" si="7"/>
        <v>0</v>
      </c>
      <c r="Q165" s="236"/>
    </row>
    <row r="166" spans="1:17" ht="22.5">
      <c r="A166" s="208">
        <v>640</v>
      </c>
      <c r="B166" s="209">
        <v>200</v>
      </c>
      <c r="C166" s="211">
        <v>100</v>
      </c>
      <c r="D166" s="211"/>
      <c r="E166" s="211"/>
      <c r="F166" s="211"/>
      <c r="G166" s="237" t="s">
        <v>370</v>
      </c>
      <c r="H166" s="239">
        <v>0</v>
      </c>
      <c r="I166" s="239">
        <v>0</v>
      </c>
      <c r="J166" s="239">
        <v>0</v>
      </c>
      <c r="K166" s="239">
        <f t="shared" si="8"/>
        <v>0</v>
      </c>
      <c r="L166" s="238"/>
      <c r="M166" s="238"/>
      <c r="N166" s="238"/>
      <c r="O166" s="239">
        <f t="shared" si="6"/>
        <v>0</v>
      </c>
      <c r="P166" s="239">
        <f t="shared" si="7"/>
        <v>0</v>
      </c>
      <c r="Q166" s="236" t="s">
        <v>371</v>
      </c>
    </row>
    <row r="167" spans="1:17">
      <c r="A167" s="208">
        <v>640</v>
      </c>
      <c r="B167" s="209">
        <v>200</v>
      </c>
      <c r="C167" s="211">
        <v>200</v>
      </c>
      <c r="D167" s="211"/>
      <c r="E167" s="211"/>
      <c r="F167" s="211"/>
      <c r="G167" s="237" t="s">
        <v>372</v>
      </c>
      <c r="H167" s="239">
        <v>0</v>
      </c>
      <c r="I167" s="239">
        <v>0</v>
      </c>
      <c r="J167" s="239">
        <v>0</v>
      </c>
      <c r="K167" s="239">
        <f t="shared" si="8"/>
        <v>0</v>
      </c>
      <c r="L167" s="238"/>
      <c r="M167" s="238"/>
      <c r="N167" s="238"/>
      <c r="O167" s="239">
        <f t="shared" si="6"/>
        <v>0</v>
      </c>
      <c r="P167" s="239">
        <f t="shared" si="7"/>
        <v>0</v>
      </c>
      <c r="Q167" s="236" t="s">
        <v>373</v>
      </c>
    </row>
    <row r="168" spans="1:17" ht="22.5">
      <c r="A168" s="208">
        <v>640</v>
      </c>
      <c r="B168" s="209">
        <v>300</v>
      </c>
      <c r="C168" s="209"/>
      <c r="D168" s="209"/>
      <c r="E168" s="209"/>
      <c r="F168" s="209"/>
      <c r="G168" s="233" t="s">
        <v>374</v>
      </c>
      <c r="H168" s="241">
        <v>0</v>
      </c>
      <c r="I168" s="241">
        <v>0</v>
      </c>
      <c r="J168" s="241">
        <v>0</v>
      </c>
      <c r="K168" s="241">
        <f t="shared" si="8"/>
        <v>0</v>
      </c>
      <c r="L168" s="240"/>
      <c r="M168" s="240"/>
      <c r="N168" s="240"/>
      <c r="O168" s="241">
        <f t="shared" si="6"/>
        <v>0</v>
      </c>
      <c r="P168" s="241">
        <f t="shared" si="7"/>
        <v>0</v>
      </c>
      <c r="Q168" s="236"/>
    </row>
    <row r="169" spans="1:17" ht="33.75">
      <c r="A169" s="208">
        <v>640</v>
      </c>
      <c r="B169" s="209">
        <v>300</v>
      </c>
      <c r="C169" s="209">
        <v>100</v>
      </c>
      <c r="D169" s="211"/>
      <c r="E169" s="211"/>
      <c r="F169" s="211"/>
      <c r="G169" s="237" t="s">
        <v>375</v>
      </c>
      <c r="H169" s="239">
        <v>0</v>
      </c>
      <c r="I169" s="239">
        <v>0</v>
      </c>
      <c r="J169" s="239">
        <v>0</v>
      </c>
      <c r="K169" s="239">
        <f t="shared" si="8"/>
        <v>0</v>
      </c>
      <c r="L169" s="238"/>
      <c r="M169" s="238"/>
      <c r="N169" s="238"/>
      <c r="O169" s="239">
        <f t="shared" si="6"/>
        <v>0</v>
      </c>
      <c r="P169" s="239">
        <f t="shared" si="7"/>
        <v>0</v>
      </c>
      <c r="Q169" s="236" t="s">
        <v>376</v>
      </c>
    </row>
    <row r="170" spans="1:17" ht="22.5">
      <c r="A170" s="208">
        <v>640</v>
      </c>
      <c r="B170" s="209">
        <v>300</v>
      </c>
      <c r="C170" s="209">
        <v>200</v>
      </c>
      <c r="D170" s="211"/>
      <c r="E170" s="211"/>
      <c r="F170" s="211"/>
      <c r="G170" s="237" t="s">
        <v>377</v>
      </c>
      <c r="H170" s="239">
        <v>0</v>
      </c>
      <c r="I170" s="239">
        <v>0</v>
      </c>
      <c r="J170" s="239">
        <v>0</v>
      </c>
      <c r="K170" s="239">
        <f t="shared" si="8"/>
        <v>0</v>
      </c>
      <c r="L170" s="238"/>
      <c r="M170" s="238"/>
      <c r="N170" s="238"/>
      <c r="O170" s="239">
        <f t="shared" si="6"/>
        <v>0</v>
      </c>
      <c r="P170" s="239">
        <f t="shared" si="7"/>
        <v>0</v>
      </c>
      <c r="Q170" s="236" t="s">
        <v>378</v>
      </c>
    </row>
    <row r="171" spans="1:17" ht="22.5">
      <c r="A171" s="208">
        <v>640</v>
      </c>
      <c r="B171" s="209">
        <v>300</v>
      </c>
      <c r="C171" s="209">
        <v>300</v>
      </c>
      <c r="D171" s="211"/>
      <c r="E171" s="211"/>
      <c r="F171" s="211"/>
      <c r="G171" s="233" t="s">
        <v>379</v>
      </c>
      <c r="H171" s="241">
        <v>0</v>
      </c>
      <c r="I171" s="241">
        <v>0</v>
      </c>
      <c r="J171" s="241">
        <v>0</v>
      </c>
      <c r="K171" s="241">
        <f t="shared" si="8"/>
        <v>0</v>
      </c>
      <c r="L171" s="240"/>
      <c r="M171" s="240"/>
      <c r="N171" s="240"/>
      <c r="O171" s="241">
        <f t="shared" si="6"/>
        <v>0</v>
      </c>
      <c r="P171" s="241">
        <f t="shared" si="7"/>
        <v>0</v>
      </c>
      <c r="Q171" s="236" t="s">
        <v>380</v>
      </c>
    </row>
    <row r="172" spans="1:17">
      <c r="A172" s="208">
        <v>640</v>
      </c>
      <c r="B172" s="209">
        <v>300</v>
      </c>
      <c r="C172" s="209">
        <v>300</v>
      </c>
      <c r="D172" s="211">
        <v>100</v>
      </c>
      <c r="E172" s="211"/>
      <c r="F172" s="211"/>
      <c r="G172" s="237" t="s">
        <v>342</v>
      </c>
      <c r="H172" s="239">
        <v>196316</v>
      </c>
      <c r="I172" s="239">
        <v>0</v>
      </c>
      <c r="J172" s="239">
        <v>196316</v>
      </c>
      <c r="K172" s="239">
        <f t="shared" si="8"/>
        <v>0</v>
      </c>
      <c r="L172" s="238"/>
      <c r="M172" s="238"/>
      <c r="N172" s="238"/>
      <c r="O172" s="239">
        <f t="shared" si="6"/>
        <v>0</v>
      </c>
      <c r="P172" s="239">
        <f t="shared" si="7"/>
        <v>0</v>
      </c>
      <c r="Q172" s="236"/>
    </row>
    <row r="173" spans="1:17">
      <c r="A173" s="208">
        <v>640</v>
      </c>
      <c r="B173" s="209">
        <v>300</v>
      </c>
      <c r="C173" s="209">
        <v>300</v>
      </c>
      <c r="D173" s="211">
        <v>200</v>
      </c>
      <c r="E173" s="211"/>
      <c r="F173" s="211"/>
      <c r="G173" s="237" t="s">
        <v>381</v>
      </c>
      <c r="H173" s="239">
        <v>0</v>
      </c>
      <c r="I173" s="239">
        <v>0</v>
      </c>
      <c r="J173" s="239">
        <v>0</v>
      </c>
      <c r="K173" s="239">
        <f t="shared" si="8"/>
        <v>0</v>
      </c>
      <c r="L173" s="238"/>
      <c r="M173" s="238"/>
      <c r="N173" s="238"/>
      <c r="O173" s="239">
        <f t="shared" si="6"/>
        <v>0</v>
      </c>
      <c r="P173" s="239">
        <f t="shared" si="7"/>
        <v>0</v>
      </c>
      <c r="Q173" s="236"/>
    </row>
    <row r="174" spans="1:17">
      <c r="A174" s="208">
        <v>640</v>
      </c>
      <c r="B174" s="209">
        <v>300</v>
      </c>
      <c r="C174" s="209">
        <v>300</v>
      </c>
      <c r="D174" s="211">
        <v>900</v>
      </c>
      <c r="E174" s="211"/>
      <c r="F174" s="211"/>
      <c r="G174" s="237" t="s">
        <v>382</v>
      </c>
      <c r="H174" s="239">
        <v>105000</v>
      </c>
      <c r="I174" s="239">
        <v>0</v>
      </c>
      <c r="J174" s="239">
        <v>105000</v>
      </c>
      <c r="K174" s="239">
        <f t="shared" si="8"/>
        <v>0</v>
      </c>
      <c r="L174" s="238"/>
      <c r="M174" s="238"/>
      <c r="N174" s="238"/>
      <c r="O174" s="239">
        <f t="shared" si="6"/>
        <v>0</v>
      </c>
      <c r="P174" s="239">
        <f t="shared" si="7"/>
        <v>0</v>
      </c>
      <c r="Q174" s="236"/>
    </row>
    <row r="175" spans="1:17">
      <c r="A175" s="208">
        <v>640</v>
      </c>
      <c r="B175" s="209">
        <v>300</v>
      </c>
      <c r="C175" s="209">
        <v>400</v>
      </c>
      <c r="D175" s="209"/>
      <c r="E175" s="209"/>
      <c r="F175" s="209"/>
      <c r="G175" s="233" t="s">
        <v>383</v>
      </c>
      <c r="H175" s="239">
        <v>0</v>
      </c>
      <c r="I175" s="239">
        <v>0</v>
      </c>
      <c r="J175" s="239">
        <v>0</v>
      </c>
      <c r="K175" s="239">
        <f t="shared" si="8"/>
        <v>0</v>
      </c>
      <c r="L175" s="238"/>
      <c r="M175" s="238"/>
      <c r="N175" s="238"/>
      <c r="O175" s="239">
        <f t="shared" si="6"/>
        <v>0</v>
      </c>
      <c r="P175" s="239">
        <f t="shared" si="7"/>
        <v>0</v>
      </c>
      <c r="Q175" s="236" t="s">
        <v>384</v>
      </c>
    </row>
    <row r="176" spans="1:17">
      <c r="A176" s="208">
        <v>640</v>
      </c>
      <c r="B176" s="209">
        <v>400</v>
      </c>
      <c r="C176" s="209"/>
      <c r="D176" s="209"/>
      <c r="E176" s="209"/>
      <c r="F176" s="209"/>
      <c r="G176" s="233" t="s">
        <v>385</v>
      </c>
      <c r="H176" s="241">
        <v>0</v>
      </c>
      <c r="I176" s="241">
        <v>0</v>
      </c>
      <c r="J176" s="241">
        <v>0</v>
      </c>
      <c r="K176" s="241">
        <f t="shared" si="8"/>
        <v>0</v>
      </c>
      <c r="L176" s="240"/>
      <c r="M176" s="240"/>
      <c r="N176" s="240"/>
      <c r="O176" s="241">
        <f t="shared" si="6"/>
        <v>0</v>
      </c>
      <c r="P176" s="241">
        <f t="shared" si="7"/>
        <v>0</v>
      </c>
      <c r="Q176" s="236" t="s">
        <v>386</v>
      </c>
    </row>
    <row r="177" spans="1:17" ht="33.75">
      <c r="A177" s="208">
        <v>640</v>
      </c>
      <c r="B177" s="209">
        <v>400</v>
      </c>
      <c r="C177" s="211">
        <v>100</v>
      </c>
      <c r="D177" s="211"/>
      <c r="E177" s="211"/>
      <c r="F177" s="211"/>
      <c r="G177" s="237" t="s">
        <v>387</v>
      </c>
      <c r="H177" s="239">
        <v>0</v>
      </c>
      <c r="I177" s="239">
        <v>0</v>
      </c>
      <c r="J177" s="239">
        <v>0</v>
      </c>
      <c r="K177" s="239">
        <f t="shared" si="8"/>
        <v>0</v>
      </c>
      <c r="L177" s="238"/>
      <c r="M177" s="238"/>
      <c r="N177" s="238"/>
      <c r="O177" s="239">
        <f t="shared" si="6"/>
        <v>0</v>
      </c>
      <c r="P177" s="239">
        <f t="shared" si="7"/>
        <v>0</v>
      </c>
      <c r="Q177" s="236" t="s">
        <v>388</v>
      </c>
    </row>
    <row r="178" spans="1:17" ht="22.5">
      <c r="A178" s="208">
        <v>640</v>
      </c>
      <c r="B178" s="209">
        <v>400</v>
      </c>
      <c r="C178" s="211">
        <v>200</v>
      </c>
      <c r="D178" s="211"/>
      <c r="E178" s="211"/>
      <c r="F178" s="211"/>
      <c r="G178" s="237" t="s">
        <v>389</v>
      </c>
      <c r="H178" s="239">
        <v>0</v>
      </c>
      <c r="I178" s="239">
        <v>0</v>
      </c>
      <c r="J178" s="239">
        <v>0</v>
      </c>
      <c r="K178" s="239">
        <f t="shared" si="8"/>
        <v>0</v>
      </c>
      <c r="L178" s="238"/>
      <c r="M178" s="238"/>
      <c r="N178" s="238"/>
      <c r="O178" s="239">
        <f t="shared" si="6"/>
        <v>0</v>
      </c>
      <c r="P178" s="239">
        <f t="shared" si="7"/>
        <v>0</v>
      </c>
      <c r="Q178" s="236" t="s">
        <v>390</v>
      </c>
    </row>
    <row r="179" spans="1:17">
      <c r="A179" s="208">
        <v>640</v>
      </c>
      <c r="B179" s="209">
        <v>400</v>
      </c>
      <c r="C179" s="209">
        <v>300</v>
      </c>
      <c r="D179" s="209"/>
      <c r="E179" s="209"/>
      <c r="F179" s="209"/>
      <c r="G179" s="233" t="s">
        <v>391</v>
      </c>
      <c r="H179" s="241">
        <v>0</v>
      </c>
      <c r="I179" s="241">
        <v>0</v>
      </c>
      <c r="J179" s="241">
        <v>0</v>
      </c>
      <c r="K179" s="241">
        <f t="shared" si="8"/>
        <v>0</v>
      </c>
      <c r="L179" s="240"/>
      <c r="M179" s="240"/>
      <c r="N179" s="240"/>
      <c r="O179" s="241">
        <f t="shared" si="6"/>
        <v>0</v>
      </c>
      <c r="P179" s="241">
        <f t="shared" si="7"/>
        <v>0</v>
      </c>
      <c r="Q179" s="236" t="s">
        <v>392</v>
      </c>
    </row>
    <row r="180" spans="1:17">
      <c r="A180" s="208">
        <v>640</v>
      </c>
      <c r="B180" s="209">
        <v>400</v>
      </c>
      <c r="C180" s="209">
        <v>300</v>
      </c>
      <c r="D180" s="210">
        <v>100</v>
      </c>
      <c r="E180" s="210"/>
      <c r="F180" s="210"/>
      <c r="G180" s="237" t="s">
        <v>393</v>
      </c>
      <c r="H180" s="239">
        <v>0</v>
      </c>
      <c r="I180" s="239">
        <v>0</v>
      </c>
      <c r="J180" s="239">
        <v>0</v>
      </c>
      <c r="K180" s="239">
        <f t="shared" si="8"/>
        <v>0</v>
      </c>
      <c r="L180" s="238"/>
      <c r="M180" s="238"/>
      <c r="N180" s="238"/>
      <c r="O180" s="239">
        <f t="shared" si="6"/>
        <v>0</v>
      </c>
      <c r="P180" s="239">
        <f t="shared" si="7"/>
        <v>0</v>
      </c>
      <c r="Q180" s="242"/>
    </row>
    <row r="181" spans="1:17">
      <c r="A181" s="208">
        <v>640</v>
      </c>
      <c r="B181" s="209">
        <v>400</v>
      </c>
      <c r="C181" s="209">
        <v>300</v>
      </c>
      <c r="D181" s="210">
        <v>200</v>
      </c>
      <c r="E181" s="210"/>
      <c r="F181" s="210"/>
      <c r="G181" s="237" t="s">
        <v>394</v>
      </c>
      <c r="H181" s="239">
        <v>0</v>
      </c>
      <c r="I181" s="239">
        <v>0</v>
      </c>
      <c r="J181" s="239">
        <v>0</v>
      </c>
      <c r="K181" s="239">
        <f t="shared" si="8"/>
        <v>0</v>
      </c>
      <c r="L181" s="238"/>
      <c r="M181" s="238"/>
      <c r="N181" s="238"/>
      <c r="O181" s="239">
        <f t="shared" si="6"/>
        <v>0</v>
      </c>
      <c r="P181" s="239">
        <f t="shared" si="7"/>
        <v>0</v>
      </c>
      <c r="Q181" s="242"/>
    </row>
    <row r="182" spans="1:17">
      <c r="A182" s="208">
        <v>640</v>
      </c>
      <c r="B182" s="209">
        <v>400</v>
      </c>
      <c r="C182" s="209">
        <v>300</v>
      </c>
      <c r="D182" s="210">
        <v>300</v>
      </c>
      <c r="E182" s="210"/>
      <c r="F182" s="210"/>
      <c r="G182" s="237" t="s">
        <v>395</v>
      </c>
      <c r="H182" s="239">
        <v>84755</v>
      </c>
      <c r="I182" s="239">
        <v>0</v>
      </c>
      <c r="J182" s="239">
        <v>84755</v>
      </c>
      <c r="K182" s="239">
        <f t="shared" si="8"/>
        <v>0</v>
      </c>
      <c r="L182" s="238"/>
      <c r="M182" s="238"/>
      <c r="N182" s="238"/>
      <c r="O182" s="239">
        <f t="shared" si="6"/>
        <v>0</v>
      </c>
      <c r="P182" s="239">
        <f t="shared" si="7"/>
        <v>0</v>
      </c>
      <c r="Q182" s="242"/>
    </row>
    <row r="183" spans="1:17">
      <c r="A183" s="208">
        <v>640</v>
      </c>
      <c r="B183" s="209">
        <v>400</v>
      </c>
      <c r="C183" s="209">
        <v>300</v>
      </c>
      <c r="D183" s="210">
        <v>400</v>
      </c>
      <c r="E183" s="210"/>
      <c r="F183" s="210"/>
      <c r="G183" s="237" t="s">
        <v>396</v>
      </c>
      <c r="H183" s="239">
        <v>0</v>
      </c>
      <c r="I183" s="239">
        <v>0</v>
      </c>
      <c r="J183" s="239">
        <v>0</v>
      </c>
      <c r="K183" s="239">
        <f t="shared" si="8"/>
        <v>0</v>
      </c>
      <c r="L183" s="238"/>
      <c r="M183" s="238"/>
      <c r="N183" s="238"/>
      <c r="O183" s="239">
        <f t="shared" si="6"/>
        <v>0</v>
      </c>
      <c r="P183" s="239">
        <f t="shared" si="7"/>
        <v>0</v>
      </c>
      <c r="Q183" s="242"/>
    </row>
    <row r="184" spans="1:17">
      <c r="A184" s="208">
        <v>640</v>
      </c>
      <c r="B184" s="209">
        <v>400</v>
      </c>
      <c r="C184" s="209">
        <v>300</v>
      </c>
      <c r="D184" s="210">
        <v>500</v>
      </c>
      <c r="E184" s="210"/>
      <c r="F184" s="210"/>
      <c r="G184" s="237" t="s">
        <v>397</v>
      </c>
      <c r="H184" s="239">
        <v>0</v>
      </c>
      <c r="I184" s="239">
        <v>0</v>
      </c>
      <c r="J184" s="239">
        <v>0</v>
      </c>
      <c r="K184" s="239">
        <f t="shared" si="8"/>
        <v>0</v>
      </c>
      <c r="L184" s="238"/>
      <c r="M184" s="238"/>
      <c r="N184" s="238"/>
      <c r="O184" s="239">
        <f t="shared" si="6"/>
        <v>0</v>
      </c>
      <c r="P184" s="239">
        <f t="shared" si="7"/>
        <v>0</v>
      </c>
      <c r="Q184" s="242"/>
    </row>
    <row r="185" spans="1:17" ht="22.5">
      <c r="A185" s="208">
        <v>640</v>
      </c>
      <c r="B185" s="209">
        <v>400</v>
      </c>
      <c r="C185" s="209">
        <v>300</v>
      </c>
      <c r="D185" s="210">
        <v>900</v>
      </c>
      <c r="E185" s="210"/>
      <c r="F185" s="210"/>
      <c r="G185" s="237" t="s">
        <v>391</v>
      </c>
      <c r="H185" s="239">
        <v>266902</v>
      </c>
      <c r="I185" s="239">
        <v>0</v>
      </c>
      <c r="J185" s="239">
        <v>85000</v>
      </c>
      <c r="K185" s="239">
        <f t="shared" si="8"/>
        <v>0</v>
      </c>
      <c r="L185" s="238"/>
      <c r="M185" s="238"/>
      <c r="N185" s="238"/>
      <c r="O185" s="239">
        <f t="shared" si="6"/>
        <v>-181902</v>
      </c>
      <c r="P185" s="239">
        <f t="shared" si="7"/>
        <v>0</v>
      </c>
      <c r="Q185" s="242"/>
    </row>
    <row r="186" spans="1:17">
      <c r="A186" s="208">
        <v>640</v>
      </c>
      <c r="B186" s="209">
        <v>500</v>
      </c>
      <c r="C186" s="209"/>
      <c r="D186" s="209"/>
      <c r="E186" s="209"/>
      <c r="F186" s="209"/>
      <c r="G186" s="233" t="s">
        <v>398</v>
      </c>
      <c r="H186" s="241">
        <v>0</v>
      </c>
      <c r="I186" s="241">
        <v>0</v>
      </c>
      <c r="J186" s="241">
        <v>0</v>
      </c>
      <c r="K186" s="241">
        <f t="shared" si="8"/>
        <v>0</v>
      </c>
      <c r="L186" s="240"/>
      <c r="M186" s="240"/>
      <c r="N186" s="240"/>
      <c r="O186" s="241">
        <f t="shared" si="6"/>
        <v>0</v>
      </c>
      <c r="P186" s="241">
        <f t="shared" si="7"/>
        <v>0</v>
      </c>
      <c r="Q186" s="236" t="s">
        <v>399</v>
      </c>
    </row>
    <row r="187" spans="1:17">
      <c r="A187" s="208">
        <v>640</v>
      </c>
      <c r="B187" s="209">
        <v>500</v>
      </c>
      <c r="C187" s="209">
        <v>100</v>
      </c>
      <c r="D187" s="209"/>
      <c r="E187" s="209"/>
      <c r="F187" s="209"/>
      <c r="G187" s="233" t="s">
        <v>400</v>
      </c>
      <c r="H187" s="241">
        <v>0</v>
      </c>
      <c r="I187" s="241">
        <v>0</v>
      </c>
      <c r="J187" s="241">
        <v>0</v>
      </c>
      <c r="K187" s="241">
        <f t="shared" si="8"/>
        <v>0</v>
      </c>
      <c r="L187" s="240"/>
      <c r="M187" s="240"/>
      <c r="N187" s="240"/>
      <c r="O187" s="241">
        <f t="shared" si="6"/>
        <v>0</v>
      </c>
      <c r="P187" s="241">
        <f t="shared" si="7"/>
        <v>0</v>
      </c>
      <c r="Q187" s="236" t="s">
        <v>401</v>
      </c>
    </row>
    <row r="188" spans="1:17" ht="22.5">
      <c r="A188" s="208">
        <v>640</v>
      </c>
      <c r="B188" s="209">
        <v>500</v>
      </c>
      <c r="C188" s="209">
        <v>100</v>
      </c>
      <c r="D188" s="211">
        <v>100</v>
      </c>
      <c r="E188" s="211"/>
      <c r="F188" s="211"/>
      <c r="G188" s="237" t="s">
        <v>402</v>
      </c>
      <c r="H188" s="239">
        <v>0</v>
      </c>
      <c r="I188" s="239">
        <v>0</v>
      </c>
      <c r="J188" s="239">
        <v>0</v>
      </c>
      <c r="K188" s="239">
        <f t="shared" si="8"/>
        <v>0</v>
      </c>
      <c r="L188" s="238"/>
      <c r="M188" s="238"/>
      <c r="N188" s="238"/>
      <c r="O188" s="239">
        <f t="shared" si="6"/>
        <v>0</v>
      </c>
      <c r="P188" s="239">
        <f t="shared" si="7"/>
        <v>0</v>
      </c>
      <c r="Q188" s="236" t="s">
        <v>403</v>
      </c>
    </row>
    <row r="189" spans="1:17" ht="22.5">
      <c r="A189" s="208">
        <v>640</v>
      </c>
      <c r="B189" s="209">
        <v>500</v>
      </c>
      <c r="C189" s="209">
        <v>100</v>
      </c>
      <c r="D189" s="211">
        <v>200</v>
      </c>
      <c r="E189" s="211"/>
      <c r="F189" s="211"/>
      <c r="G189" s="237" t="s">
        <v>404</v>
      </c>
      <c r="H189" s="239">
        <v>776434</v>
      </c>
      <c r="I189" s="239">
        <v>0</v>
      </c>
      <c r="J189" s="239">
        <v>0</v>
      </c>
      <c r="K189" s="239">
        <f t="shared" si="8"/>
        <v>0</v>
      </c>
      <c r="L189" s="238"/>
      <c r="M189" s="238"/>
      <c r="N189" s="238"/>
      <c r="O189" s="239">
        <f t="shared" si="6"/>
        <v>-776434</v>
      </c>
      <c r="P189" s="239">
        <f t="shared" si="7"/>
        <v>0</v>
      </c>
      <c r="Q189" s="236" t="s">
        <v>405</v>
      </c>
    </row>
    <row r="190" spans="1:17">
      <c r="A190" s="208">
        <v>640</v>
      </c>
      <c r="B190" s="209">
        <v>500</v>
      </c>
      <c r="C190" s="209">
        <v>100</v>
      </c>
      <c r="D190" s="211">
        <v>300</v>
      </c>
      <c r="E190" s="211"/>
      <c r="F190" s="211"/>
      <c r="G190" s="237" t="s">
        <v>406</v>
      </c>
      <c r="H190" s="239">
        <v>61512</v>
      </c>
      <c r="I190" s="239">
        <v>0</v>
      </c>
      <c r="J190" s="239">
        <v>0</v>
      </c>
      <c r="K190" s="239">
        <f t="shared" si="8"/>
        <v>0</v>
      </c>
      <c r="L190" s="238"/>
      <c r="M190" s="238"/>
      <c r="N190" s="238"/>
      <c r="O190" s="239">
        <f t="shared" si="6"/>
        <v>-61512</v>
      </c>
      <c r="P190" s="239">
        <f t="shared" si="7"/>
        <v>0</v>
      </c>
      <c r="Q190" s="236" t="s">
        <v>407</v>
      </c>
    </row>
    <row r="191" spans="1:17">
      <c r="A191" s="208">
        <v>640</v>
      </c>
      <c r="B191" s="209">
        <v>500</v>
      </c>
      <c r="C191" s="209">
        <v>150</v>
      </c>
      <c r="D191" s="211"/>
      <c r="E191" s="211"/>
      <c r="F191" s="211"/>
      <c r="G191" s="237" t="s">
        <v>408</v>
      </c>
      <c r="H191" s="239">
        <v>0</v>
      </c>
      <c r="I191" s="239">
        <v>0</v>
      </c>
      <c r="J191" s="239">
        <v>0</v>
      </c>
      <c r="K191" s="239">
        <f t="shared" si="8"/>
        <v>0</v>
      </c>
      <c r="L191" s="238"/>
      <c r="M191" s="238"/>
      <c r="N191" s="238"/>
      <c r="O191" s="239">
        <f t="shared" si="6"/>
        <v>0</v>
      </c>
      <c r="P191" s="239">
        <f t="shared" si="7"/>
        <v>0</v>
      </c>
      <c r="Q191" s="236" t="s">
        <v>409</v>
      </c>
    </row>
    <row r="192" spans="1:17">
      <c r="A192" s="208">
        <v>640</v>
      </c>
      <c r="B192" s="209">
        <v>500</v>
      </c>
      <c r="C192" s="209">
        <v>200</v>
      </c>
      <c r="D192" s="209"/>
      <c r="E192" s="209"/>
      <c r="F192" s="209"/>
      <c r="G192" s="233" t="s">
        <v>410</v>
      </c>
      <c r="H192" s="241">
        <v>0</v>
      </c>
      <c r="I192" s="241">
        <v>0</v>
      </c>
      <c r="J192" s="241">
        <v>0</v>
      </c>
      <c r="K192" s="241">
        <f t="shared" si="8"/>
        <v>0</v>
      </c>
      <c r="L192" s="240"/>
      <c r="M192" s="240"/>
      <c r="N192" s="240"/>
      <c r="O192" s="241">
        <f t="shared" si="6"/>
        <v>0</v>
      </c>
      <c r="P192" s="241">
        <f t="shared" si="7"/>
        <v>0</v>
      </c>
      <c r="Q192" s="236" t="s">
        <v>411</v>
      </c>
    </row>
    <row r="193" spans="1:17">
      <c r="A193" s="208">
        <v>640</v>
      </c>
      <c r="B193" s="209">
        <v>500</v>
      </c>
      <c r="C193" s="209">
        <v>200</v>
      </c>
      <c r="D193" s="210">
        <v>50</v>
      </c>
      <c r="E193" s="210"/>
      <c r="F193" s="210"/>
      <c r="G193" s="237" t="s">
        <v>412</v>
      </c>
      <c r="H193" s="239">
        <v>0</v>
      </c>
      <c r="I193" s="239">
        <v>0</v>
      </c>
      <c r="J193" s="239">
        <v>0</v>
      </c>
      <c r="K193" s="239">
        <f t="shared" si="8"/>
        <v>0</v>
      </c>
      <c r="L193" s="238"/>
      <c r="M193" s="238"/>
      <c r="N193" s="238"/>
      <c r="O193" s="239">
        <f t="shared" si="6"/>
        <v>0</v>
      </c>
      <c r="P193" s="239">
        <f t="shared" si="7"/>
        <v>0</v>
      </c>
      <c r="Q193" s="242"/>
    </row>
    <row r="194" spans="1:17" ht="22.5">
      <c r="A194" s="208">
        <v>640</v>
      </c>
      <c r="B194" s="209">
        <v>500</v>
      </c>
      <c r="C194" s="209">
        <v>200</v>
      </c>
      <c r="D194" s="210">
        <v>100</v>
      </c>
      <c r="E194" s="210"/>
      <c r="F194" s="210"/>
      <c r="G194" s="237" t="s">
        <v>413</v>
      </c>
      <c r="H194" s="239">
        <v>27997</v>
      </c>
      <c r="I194" s="239">
        <v>0</v>
      </c>
      <c r="J194" s="239">
        <v>27997</v>
      </c>
      <c r="K194" s="239">
        <f t="shared" si="8"/>
        <v>0</v>
      </c>
      <c r="L194" s="238"/>
      <c r="M194" s="238"/>
      <c r="N194" s="238"/>
      <c r="O194" s="239">
        <f t="shared" si="6"/>
        <v>0</v>
      </c>
      <c r="P194" s="239">
        <f t="shared" si="7"/>
        <v>0</v>
      </c>
      <c r="Q194" s="242"/>
    </row>
    <row r="195" spans="1:17" ht="22.5">
      <c r="A195" s="208">
        <v>640</v>
      </c>
      <c r="B195" s="209">
        <v>500</v>
      </c>
      <c r="C195" s="209">
        <v>200</v>
      </c>
      <c r="D195" s="210">
        <v>150</v>
      </c>
      <c r="E195" s="210"/>
      <c r="F195" s="210"/>
      <c r="G195" s="237" t="s">
        <v>414</v>
      </c>
      <c r="H195" s="239">
        <v>0</v>
      </c>
      <c r="I195" s="239">
        <v>0</v>
      </c>
      <c r="J195" s="239">
        <v>0</v>
      </c>
      <c r="K195" s="239">
        <f t="shared" si="8"/>
        <v>0</v>
      </c>
      <c r="L195" s="238"/>
      <c r="M195" s="238"/>
      <c r="N195" s="238"/>
      <c r="O195" s="239">
        <f t="shared" si="6"/>
        <v>0</v>
      </c>
      <c r="P195" s="239">
        <f t="shared" si="7"/>
        <v>0</v>
      </c>
      <c r="Q195" s="242"/>
    </row>
    <row r="196" spans="1:17">
      <c r="A196" s="208">
        <v>640</v>
      </c>
      <c r="B196" s="209">
        <v>500</v>
      </c>
      <c r="C196" s="209">
        <v>200</v>
      </c>
      <c r="D196" s="210">
        <v>200</v>
      </c>
      <c r="E196" s="210"/>
      <c r="F196" s="210"/>
      <c r="G196" s="237" t="s">
        <v>415</v>
      </c>
      <c r="H196" s="239">
        <v>12304</v>
      </c>
      <c r="I196" s="239">
        <v>0</v>
      </c>
      <c r="J196" s="239">
        <v>12304</v>
      </c>
      <c r="K196" s="239">
        <f t="shared" si="8"/>
        <v>0</v>
      </c>
      <c r="L196" s="238"/>
      <c r="M196" s="238"/>
      <c r="N196" s="238"/>
      <c r="O196" s="239">
        <f t="shared" si="6"/>
        <v>0</v>
      </c>
      <c r="P196" s="239">
        <f t="shared" si="7"/>
        <v>0</v>
      </c>
      <c r="Q196" s="242"/>
    </row>
    <row r="197" spans="1:17">
      <c r="A197" s="208">
        <v>640</v>
      </c>
      <c r="B197" s="209">
        <v>500</v>
      </c>
      <c r="C197" s="209">
        <v>200</v>
      </c>
      <c r="D197" s="210">
        <v>250</v>
      </c>
      <c r="E197" s="210"/>
      <c r="F197" s="210"/>
      <c r="G197" s="237" t="s">
        <v>416</v>
      </c>
      <c r="H197" s="239">
        <v>176</v>
      </c>
      <c r="I197" s="239">
        <v>0</v>
      </c>
      <c r="J197" s="239">
        <v>176</v>
      </c>
      <c r="K197" s="239">
        <f t="shared" si="8"/>
        <v>0</v>
      </c>
      <c r="L197" s="238"/>
      <c r="M197" s="238"/>
      <c r="N197" s="238"/>
      <c r="O197" s="239">
        <f t="shared" si="6"/>
        <v>0</v>
      </c>
      <c r="P197" s="239">
        <f t="shared" si="7"/>
        <v>0</v>
      </c>
      <c r="Q197" s="242"/>
    </row>
    <row r="198" spans="1:17">
      <c r="A198" s="208">
        <v>640</v>
      </c>
      <c r="B198" s="209">
        <v>500</v>
      </c>
      <c r="C198" s="209">
        <v>200</v>
      </c>
      <c r="D198" s="210">
        <v>300</v>
      </c>
      <c r="E198" s="210"/>
      <c r="F198" s="210"/>
      <c r="G198" s="237" t="s">
        <v>417</v>
      </c>
      <c r="H198" s="239">
        <v>0</v>
      </c>
      <c r="I198" s="239">
        <v>0</v>
      </c>
      <c r="J198" s="239">
        <v>0</v>
      </c>
      <c r="K198" s="239">
        <f t="shared" si="8"/>
        <v>0</v>
      </c>
      <c r="L198" s="238"/>
      <c r="M198" s="238"/>
      <c r="N198" s="238"/>
      <c r="O198" s="239">
        <f t="shared" ref="O198:O261" si="9">+J198-H198</f>
        <v>0</v>
      </c>
      <c r="P198" s="239">
        <f t="shared" ref="P198:P261" si="10">+K198-I198</f>
        <v>0</v>
      </c>
      <c r="Q198" s="242"/>
    </row>
    <row r="199" spans="1:17">
      <c r="A199" s="208">
        <v>640</v>
      </c>
      <c r="B199" s="209">
        <v>500</v>
      </c>
      <c r="C199" s="209">
        <v>200</v>
      </c>
      <c r="D199" s="210">
        <v>350</v>
      </c>
      <c r="E199" s="210"/>
      <c r="F199" s="210"/>
      <c r="G199" s="237" t="s">
        <v>418</v>
      </c>
      <c r="H199" s="239">
        <v>0</v>
      </c>
      <c r="I199" s="239">
        <v>0</v>
      </c>
      <c r="J199" s="239">
        <v>0</v>
      </c>
      <c r="K199" s="239">
        <f t="shared" ref="K199:K262" si="11">SUM(L199:N199)</f>
        <v>0</v>
      </c>
      <c r="L199" s="238"/>
      <c r="M199" s="238"/>
      <c r="N199" s="238"/>
      <c r="O199" s="239">
        <f t="shared" si="9"/>
        <v>0</v>
      </c>
      <c r="P199" s="239">
        <f t="shared" si="10"/>
        <v>0</v>
      </c>
      <c r="Q199" s="242"/>
    </row>
    <row r="200" spans="1:17">
      <c r="A200" s="208">
        <v>640</v>
      </c>
      <c r="B200" s="209">
        <v>500</v>
      </c>
      <c r="C200" s="209">
        <v>200</v>
      </c>
      <c r="D200" s="210">
        <v>400</v>
      </c>
      <c r="E200" s="210"/>
      <c r="F200" s="210"/>
      <c r="G200" s="237" t="s">
        <v>419</v>
      </c>
      <c r="H200" s="239">
        <v>7120</v>
      </c>
      <c r="I200" s="239">
        <v>0</v>
      </c>
      <c r="J200" s="239">
        <v>7120</v>
      </c>
      <c r="K200" s="239">
        <f t="shared" si="11"/>
        <v>0</v>
      </c>
      <c r="L200" s="238"/>
      <c r="M200" s="238"/>
      <c r="N200" s="238"/>
      <c r="O200" s="239">
        <f t="shared" si="9"/>
        <v>0</v>
      </c>
      <c r="P200" s="239">
        <f t="shared" si="10"/>
        <v>0</v>
      </c>
      <c r="Q200" s="242"/>
    </row>
    <row r="201" spans="1:17">
      <c r="A201" s="208">
        <v>640</v>
      </c>
      <c r="B201" s="209">
        <v>500</v>
      </c>
      <c r="C201" s="209">
        <v>200</v>
      </c>
      <c r="D201" s="210">
        <v>450</v>
      </c>
      <c r="E201" s="210"/>
      <c r="F201" s="210"/>
      <c r="G201" s="237" t="s">
        <v>420</v>
      </c>
      <c r="H201" s="239">
        <v>1415</v>
      </c>
      <c r="I201" s="239">
        <v>0</v>
      </c>
      <c r="J201" s="239">
        <v>1415</v>
      </c>
      <c r="K201" s="239">
        <f t="shared" si="11"/>
        <v>0</v>
      </c>
      <c r="L201" s="238"/>
      <c r="M201" s="238"/>
      <c r="N201" s="238"/>
      <c r="O201" s="239">
        <f t="shared" si="9"/>
        <v>0</v>
      </c>
      <c r="P201" s="239">
        <f t="shared" si="10"/>
        <v>0</v>
      </c>
      <c r="Q201" s="242"/>
    </row>
    <row r="202" spans="1:17" ht="22.5">
      <c r="A202" s="208">
        <v>640</v>
      </c>
      <c r="B202" s="209">
        <v>500</v>
      </c>
      <c r="C202" s="209">
        <v>200</v>
      </c>
      <c r="D202" s="210">
        <v>500</v>
      </c>
      <c r="E202" s="210"/>
      <c r="F202" s="210"/>
      <c r="G202" s="237" t="s">
        <v>421</v>
      </c>
      <c r="H202" s="239">
        <v>26655</v>
      </c>
      <c r="I202" s="239">
        <v>0</v>
      </c>
      <c r="J202" s="239">
        <v>26655</v>
      </c>
      <c r="K202" s="239">
        <f t="shared" si="11"/>
        <v>0</v>
      </c>
      <c r="L202" s="238"/>
      <c r="M202" s="238"/>
      <c r="N202" s="238"/>
      <c r="O202" s="239">
        <f t="shared" si="9"/>
        <v>0</v>
      </c>
      <c r="P202" s="239">
        <f t="shared" si="10"/>
        <v>0</v>
      </c>
      <c r="Q202" s="242"/>
    </row>
    <row r="203" spans="1:17">
      <c r="A203" s="208">
        <v>640</v>
      </c>
      <c r="B203" s="209">
        <v>500</v>
      </c>
      <c r="C203" s="209">
        <v>200</v>
      </c>
      <c r="D203" s="210">
        <v>550</v>
      </c>
      <c r="E203" s="210"/>
      <c r="F203" s="210"/>
      <c r="G203" s="237" t="s">
        <v>422</v>
      </c>
      <c r="H203" s="239">
        <v>0</v>
      </c>
      <c r="I203" s="239">
        <v>0</v>
      </c>
      <c r="J203" s="239">
        <v>0</v>
      </c>
      <c r="K203" s="239">
        <f t="shared" si="11"/>
        <v>0</v>
      </c>
      <c r="L203" s="238"/>
      <c r="M203" s="238"/>
      <c r="N203" s="238"/>
      <c r="O203" s="239">
        <f t="shared" si="9"/>
        <v>0</v>
      </c>
      <c r="P203" s="239">
        <f t="shared" si="10"/>
        <v>0</v>
      </c>
      <c r="Q203" s="242"/>
    </row>
    <row r="204" spans="1:17">
      <c r="A204" s="208">
        <v>640</v>
      </c>
      <c r="B204" s="209">
        <v>500</v>
      </c>
      <c r="C204" s="209">
        <v>200</v>
      </c>
      <c r="D204" s="210">
        <v>600</v>
      </c>
      <c r="E204" s="210"/>
      <c r="F204" s="210"/>
      <c r="G204" s="237" t="s">
        <v>423</v>
      </c>
      <c r="H204" s="239">
        <v>0</v>
      </c>
      <c r="I204" s="239">
        <v>0</v>
      </c>
      <c r="J204" s="239">
        <v>0</v>
      </c>
      <c r="K204" s="239">
        <f t="shared" si="11"/>
        <v>0</v>
      </c>
      <c r="L204" s="238"/>
      <c r="M204" s="238"/>
      <c r="N204" s="238"/>
      <c r="O204" s="239">
        <f t="shared" si="9"/>
        <v>0</v>
      </c>
      <c r="P204" s="239">
        <f t="shared" si="10"/>
        <v>0</v>
      </c>
      <c r="Q204" s="242"/>
    </row>
    <row r="205" spans="1:17">
      <c r="A205" s="208">
        <v>640</v>
      </c>
      <c r="B205" s="209">
        <v>500</v>
      </c>
      <c r="C205" s="209">
        <v>200</v>
      </c>
      <c r="D205" s="210">
        <v>900</v>
      </c>
      <c r="E205" s="210"/>
      <c r="F205" s="210"/>
      <c r="G205" s="237" t="s">
        <v>410</v>
      </c>
      <c r="H205" s="239">
        <v>41064</v>
      </c>
      <c r="I205" s="239">
        <v>0</v>
      </c>
      <c r="J205" s="239">
        <v>41064</v>
      </c>
      <c r="K205" s="239">
        <f t="shared" si="11"/>
        <v>0</v>
      </c>
      <c r="L205" s="238"/>
      <c r="M205" s="238"/>
      <c r="N205" s="238"/>
      <c r="O205" s="239">
        <f t="shared" si="9"/>
        <v>0</v>
      </c>
      <c r="P205" s="239">
        <f t="shared" si="10"/>
        <v>0</v>
      </c>
      <c r="Q205" s="242"/>
    </row>
    <row r="206" spans="1:17" ht="22.5">
      <c r="A206" s="206">
        <v>650</v>
      </c>
      <c r="B206" s="207">
        <v>0</v>
      </c>
      <c r="C206" s="207">
        <v>0</v>
      </c>
      <c r="D206" s="207">
        <v>0</v>
      </c>
      <c r="E206" s="207">
        <v>0</v>
      </c>
      <c r="F206" s="207">
        <v>0</v>
      </c>
      <c r="G206" s="249" t="s">
        <v>424</v>
      </c>
      <c r="H206" s="248">
        <v>0</v>
      </c>
      <c r="I206" s="248">
        <v>0</v>
      </c>
      <c r="J206" s="248">
        <v>0</v>
      </c>
      <c r="K206" s="248">
        <f t="shared" si="11"/>
        <v>0</v>
      </c>
      <c r="L206" s="247"/>
      <c r="M206" s="247"/>
      <c r="N206" s="247"/>
      <c r="O206" s="248">
        <f t="shared" si="9"/>
        <v>0</v>
      </c>
      <c r="P206" s="248">
        <f t="shared" si="10"/>
        <v>0</v>
      </c>
      <c r="Q206" s="232" t="s">
        <v>425</v>
      </c>
    </row>
    <row r="207" spans="1:17" ht="33.75">
      <c r="A207" s="208">
        <v>650</v>
      </c>
      <c r="B207" s="211">
        <v>100</v>
      </c>
      <c r="C207" s="211"/>
      <c r="D207" s="211"/>
      <c r="E207" s="211"/>
      <c r="F207" s="211"/>
      <c r="G207" s="237" t="s">
        <v>2110</v>
      </c>
      <c r="H207" s="239">
        <v>1446803</v>
      </c>
      <c r="I207" s="239">
        <v>0</v>
      </c>
      <c r="J207" s="239">
        <v>1446803</v>
      </c>
      <c r="K207" s="239">
        <f t="shared" si="11"/>
        <v>0</v>
      </c>
      <c r="L207" s="238"/>
      <c r="M207" s="238"/>
      <c r="N207" s="238"/>
      <c r="O207" s="239">
        <f t="shared" si="9"/>
        <v>0</v>
      </c>
      <c r="P207" s="239">
        <f t="shared" si="10"/>
        <v>0</v>
      </c>
      <c r="Q207" s="236" t="s">
        <v>426</v>
      </c>
    </row>
    <row r="208" spans="1:17" ht="22.5">
      <c r="A208" s="208">
        <v>650</v>
      </c>
      <c r="B208" s="211">
        <v>200</v>
      </c>
      <c r="C208" s="211"/>
      <c r="D208" s="211"/>
      <c r="E208" s="211"/>
      <c r="F208" s="211"/>
      <c r="G208" s="237" t="s">
        <v>427</v>
      </c>
      <c r="H208" s="239">
        <v>6503</v>
      </c>
      <c r="I208" s="239">
        <v>0</v>
      </c>
      <c r="J208" s="239">
        <v>6503</v>
      </c>
      <c r="K208" s="239">
        <f t="shared" si="11"/>
        <v>0</v>
      </c>
      <c r="L208" s="238"/>
      <c r="M208" s="238"/>
      <c r="N208" s="238"/>
      <c r="O208" s="239">
        <f t="shared" si="9"/>
        <v>0</v>
      </c>
      <c r="P208" s="239">
        <f t="shared" si="10"/>
        <v>0</v>
      </c>
      <c r="Q208" s="236" t="s">
        <v>428</v>
      </c>
    </row>
    <row r="209" spans="1:17" ht="22.5">
      <c r="A209" s="208">
        <v>650</v>
      </c>
      <c r="B209" s="211">
        <v>300</v>
      </c>
      <c r="C209" s="211"/>
      <c r="D209" s="211"/>
      <c r="E209" s="211"/>
      <c r="F209" s="211"/>
      <c r="G209" s="237" t="s">
        <v>429</v>
      </c>
      <c r="H209" s="239">
        <v>0</v>
      </c>
      <c r="I209" s="239">
        <v>0</v>
      </c>
      <c r="J209" s="239">
        <v>0</v>
      </c>
      <c r="K209" s="239">
        <f t="shared" si="11"/>
        <v>0</v>
      </c>
      <c r="L209" s="238"/>
      <c r="M209" s="238"/>
      <c r="N209" s="238"/>
      <c r="O209" s="239">
        <f t="shared" si="9"/>
        <v>0</v>
      </c>
      <c r="P209" s="239">
        <f t="shared" si="10"/>
        <v>0</v>
      </c>
      <c r="Q209" s="236" t="s">
        <v>430</v>
      </c>
    </row>
    <row r="210" spans="1:17">
      <c r="A210" s="206">
        <v>660</v>
      </c>
      <c r="B210" s="207">
        <v>0</v>
      </c>
      <c r="C210" s="207">
        <v>0</v>
      </c>
      <c r="D210" s="207">
        <v>0</v>
      </c>
      <c r="E210" s="207">
        <v>0</v>
      </c>
      <c r="F210" s="207">
        <v>0</v>
      </c>
      <c r="G210" s="249" t="s">
        <v>431</v>
      </c>
      <c r="H210" s="248">
        <v>0</v>
      </c>
      <c r="I210" s="248">
        <v>0</v>
      </c>
      <c r="J210" s="248">
        <v>0</v>
      </c>
      <c r="K210" s="248">
        <f t="shared" si="11"/>
        <v>0</v>
      </c>
      <c r="L210" s="247"/>
      <c r="M210" s="247"/>
      <c r="N210" s="247"/>
      <c r="O210" s="248">
        <f t="shared" si="9"/>
        <v>0</v>
      </c>
      <c r="P210" s="248">
        <f t="shared" si="10"/>
        <v>0</v>
      </c>
      <c r="Q210" s="232" t="s">
        <v>432</v>
      </c>
    </row>
    <row r="211" spans="1:17" ht="22.5">
      <c r="A211" s="208">
        <v>660</v>
      </c>
      <c r="B211" s="211">
        <v>100</v>
      </c>
      <c r="C211" s="211"/>
      <c r="D211" s="211"/>
      <c r="E211" s="211"/>
      <c r="F211" s="211"/>
      <c r="G211" s="237" t="s">
        <v>433</v>
      </c>
      <c r="H211" s="239">
        <v>681342</v>
      </c>
      <c r="I211" s="239">
        <v>0</v>
      </c>
      <c r="J211" s="239">
        <v>681342</v>
      </c>
      <c r="K211" s="239">
        <f t="shared" si="11"/>
        <v>0</v>
      </c>
      <c r="L211" s="238"/>
      <c r="M211" s="238"/>
      <c r="N211" s="238"/>
      <c r="O211" s="239">
        <f t="shared" si="9"/>
        <v>0</v>
      </c>
      <c r="P211" s="239">
        <f t="shared" si="10"/>
        <v>0</v>
      </c>
      <c r="Q211" s="236" t="s">
        <v>434</v>
      </c>
    </row>
    <row r="212" spans="1:17" ht="22.5">
      <c r="A212" s="208">
        <v>660</v>
      </c>
      <c r="B212" s="211">
        <v>200</v>
      </c>
      <c r="C212" s="211"/>
      <c r="D212" s="211"/>
      <c r="E212" s="211"/>
      <c r="F212" s="211"/>
      <c r="G212" s="237" t="s">
        <v>435</v>
      </c>
      <c r="H212" s="239">
        <v>740773</v>
      </c>
      <c r="I212" s="239">
        <v>0</v>
      </c>
      <c r="J212" s="239">
        <v>740773</v>
      </c>
      <c r="K212" s="239">
        <f t="shared" si="11"/>
        <v>0</v>
      </c>
      <c r="L212" s="238"/>
      <c r="M212" s="238"/>
      <c r="N212" s="238"/>
      <c r="O212" s="239">
        <f t="shared" si="9"/>
        <v>0</v>
      </c>
      <c r="P212" s="239">
        <f t="shared" si="10"/>
        <v>0</v>
      </c>
      <c r="Q212" s="236" t="s">
        <v>436</v>
      </c>
    </row>
    <row r="213" spans="1:17" ht="22.5">
      <c r="A213" s="208">
        <v>660</v>
      </c>
      <c r="B213" s="211">
        <v>300</v>
      </c>
      <c r="C213" s="211"/>
      <c r="D213" s="211"/>
      <c r="E213" s="211"/>
      <c r="F213" s="211"/>
      <c r="G213" s="237" t="s">
        <v>437</v>
      </c>
      <c r="H213" s="239">
        <v>0</v>
      </c>
      <c r="I213" s="239">
        <v>0</v>
      </c>
      <c r="J213" s="239">
        <v>0</v>
      </c>
      <c r="K213" s="239">
        <f t="shared" si="11"/>
        <v>0</v>
      </c>
      <c r="L213" s="238"/>
      <c r="M213" s="238"/>
      <c r="N213" s="238"/>
      <c r="O213" s="239">
        <f t="shared" si="9"/>
        <v>0</v>
      </c>
      <c r="P213" s="239">
        <f t="shared" si="10"/>
        <v>0</v>
      </c>
      <c r="Q213" s="236" t="s">
        <v>438</v>
      </c>
    </row>
    <row r="214" spans="1:17" ht="22.5">
      <c r="A214" s="208">
        <v>660</v>
      </c>
      <c r="B214" s="211">
        <v>400</v>
      </c>
      <c r="C214" s="211"/>
      <c r="D214" s="211"/>
      <c r="E214" s="211"/>
      <c r="F214" s="211"/>
      <c r="G214" s="237" t="s">
        <v>439</v>
      </c>
      <c r="H214" s="239">
        <v>0</v>
      </c>
      <c r="I214" s="239">
        <v>0</v>
      </c>
      <c r="J214" s="239">
        <v>0</v>
      </c>
      <c r="K214" s="239">
        <f t="shared" si="11"/>
        <v>0</v>
      </c>
      <c r="L214" s="238"/>
      <c r="M214" s="238"/>
      <c r="N214" s="238"/>
      <c r="O214" s="239">
        <f t="shared" si="9"/>
        <v>0</v>
      </c>
      <c r="P214" s="239">
        <f t="shared" si="10"/>
        <v>0</v>
      </c>
      <c r="Q214" s="236" t="s">
        <v>440</v>
      </c>
    </row>
    <row r="215" spans="1:17" ht="22.5">
      <c r="A215" s="208">
        <v>660</v>
      </c>
      <c r="B215" s="211">
        <v>500</v>
      </c>
      <c r="C215" s="211"/>
      <c r="D215" s="211"/>
      <c r="E215" s="211"/>
      <c r="F215" s="211"/>
      <c r="G215" s="237" t="s">
        <v>441</v>
      </c>
      <c r="H215" s="239">
        <v>0</v>
      </c>
      <c r="I215" s="239">
        <v>0</v>
      </c>
      <c r="J215" s="239">
        <v>0</v>
      </c>
      <c r="K215" s="239">
        <f t="shared" si="11"/>
        <v>0</v>
      </c>
      <c r="L215" s="238"/>
      <c r="M215" s="238"/>
      <c r="N215" s="238"/>
      <c r="O215" s="239">
        <f t="shared" si="9"/>
        <v>0</v>
      </c>
      <c r="P215" s="239">
        <f t="shared" si="10"/>
        <v>0</v>
      </c>
      <c r="Q215" s="236" t="s">
        <v>442</v>
      </c>
    </row>
    <row r="216" spans="1:17" ht="22.5">
      <c r="A216" s="208">
        <v>660</v>
      </c>
      <c r="B216" s="211">
        <v>600</v>
      </c>
      <c r="C216" s="211"/>
      <c r="D216" s="211"/>
      <c r="E216" s="211"/>
      <c r="F216" s="211"/>
      <c r="G216" s="237" t="s">
        <v>443</v>
      </c>
      <c r="H216" s="239">
        <v>630737</v>
      </c>
      <c r="I216" s="239">
        <v>0</v>
      </c>
      <c r="J216" s="239">
        <v>630737</v>
      </c>
      <c r="K216" s="239">
        <f t="shared" si="11"/>
        <v>0</v>
      </c>
      <c r="L216" s="238"/>
      <c r="M216" s="238"/>
      <c r="N216" s="238"/>
      <c r="O216" s="239">
        <f t="shared" si="9"/>
        <v>0</v>
      </c>
      <c r="P216" s="239">
        <f t="shared" si="10"/>
        <v>0</v>
      </c>
      <c r="Q216" s="236" t="s">
        <v>444</v>
      </c>
    </row>
    <row r="217" spans="1:17">
      <c r="A217" s="214">
        <v>670</v>
      </c>
      <c r="B217" s="215">
        <v>0</v>
      </c>
      <c r="C217" s="215">
        <v>0</v>
      </c>
      <c r="D217" s="215">
        <v>0</v>
      </c>
      <c r="E217" s="215">
        <v>0</v>
      </c>
      <c r="F217" s="215">
        <v>0</v>
      </c>
      <c r="G217" s="257" t="s">
        <v>30</v>
      </c>
      <c r="H217" s="239">
        <v>0</v>
      </c>
      <c r="I217" s="239">
        <v>0</v>
      </c>
      <c r="J217" s="239">
        <v>0</v>
      </c>
      <c r="K217" s="239">
        <f t="shared" si="11"/>
        <v>0</v>
      </c>
      <c r="L217" s="252"/>
      <c r="M217" s="252"/>
      <c r="N217" s="252"/>
      <c r="O217" s="253">
        <f t="shared" si="9"/>
        <v>0</v>
      </c>
      <c r="P217" s="253">
        <f t="shared" si="10"/>
        <v>0</v>
      </c>
      <c r="Q217" s="254" t="s">
        <v>445</v>
      </c>
    </row>
    <row r="218" spans="1:17">
      <c r="A218" s="206">
        <v>680</v>
      </c>
      <c r="B218" s="207">
        <v>0</v>
      </c>
      <c r="C218" s="207">
        <v>0</v>
      </c>
      <c r="D218" s="207">
        <v>0</v>
      </c>
      <c r="E218" s="207">
        <v>0</v>
      </c>
      <c r="F218" s="207">
        <v>0</v>
      </c>
      <c r="G218" s="249" t="s">
        <v>31</v>
      </c>
      <c r="H218" s="248">
        <v>0</v>
      </c>
      <c r="I218" s="248">
        <v>0</v>
      </c>
      <c r="J218" s="248">
        <v>0</v>
      </c>
      <c r="K218" s="248">
        <f t="shared" si="11"/>
        <v>0</v>
      </c>
      <c r="L218" s="247"/>
      <c r="M218" s="247"/>
      <c r="N218" s="247"/>
      <c r="O218" s="248">
        <f t="shared" si="9"/>
        <v>0</v>
      </c>
      <c r="P218" s="248">
        <f t="shared" si="10"/>
        <v>0</v>
      </c>
      <c r="Q218" s="232" t="s">
        <v>446</v>
      </c>
    </row>
    <row r="219" spans="1:17">
      <c r="A219" s="208">
        <v>680</v>
      </c>
      <c r="B219" s="209">
        <v>100</v>
      </c>
      <c r="C219" s="209"/>
      <c r="D219" s="209"/>
      <c r="E219" s="209"/>
      <c r="F219" s="209"/>
      <c r="G219" s="233" t="s">
        <v>447</v>
      </c>
      <c r="H219" s="241">
        <v>0</v>
      </c>
      <c r="I219" s="241">
        <v>0</v>
      </c>
      <c r="J219" s="241">
        <v>0</v>
      </c>
      <c r="K219" s="241">
        <f t="shared" si="11"/>
        <v>0</v>
      </c>
      <c r="L219" s="240"/>
      <c r="M219" s="240"/>
      <c r="N219" s="240"/>
      <c r="O219" s="241">
        <f t="shared" si="9"/>
        <v>0</v>
      </c>
      <c r="P219" s="241">
        <f t="shared" si="10"/>
        <v>0</v>
      </c>
      <c r="Q219" s="236" t="s">
        <v>448</v>
      </c>
    </row>
    <row r="220" spans="1:17">
      <c r="A220" s="208">
        <v>680</v>
      </c>
      <c r="B220" s="209">
        <v>100</v>
      </c>
      <c r="C220" s="210">
        <v>100</v>
      </c>
      <c r="D220" s="210"/>
      <c r="E220" s="210"/>
      <c r="F220" s="210"/>
      <c r="G220" s="237" t="s">
        <v>449</v>
      </c>
      <c r="H220" s="239">
        <v>0</v>
      </c>
      <c r="I220" s="239">
        <v>0</v>
      </c>
      <c r="J220" s="239">
        <v>0</v>
      </c>
      <c r="K220" s="239">
        <f t="shared" si="11"/>
        <v>0</v>
      </c>
      <c r="L220" s="238"/>
      <c r="M220" s="238"/>
      <c r="N220" s="238"/>
      <c r="O220" s="239">
        <f t="shared" si="9"/>
        <v>0</v>
      </c>
      <c r="P220" s="239">
        <f t="shared" si="10"/>
        <v>0</v>
      </c>
      <c r="Q220" s="242"/>
    </row>
    <row r="221" spans="1:17">
      <c r="A221" s="208">
        <v>680</v>
      </c>
      <c r="B221" s="209">
        <v>100</v>
      </c>
      <c r="C221" s="210">
        <v>200</v>
      </c>
      <c r="D221" s="210"/>
      <c r="E221" s="210"/>
      <c r="F221" s="210"/>
      <c r="G221" s="237" t="s">
        <v>450</v>
      </c>
      <c r="H221" s="239">
        <v>0</v>
      </c>
      <c r="I221" s="239">
        <v>0</v>
      </c>
      <c r="J221" s="239">
        <v>0</v>
      </c>
      <c r="K221" s="239">
        <f t="shared" si="11"/>
        <v>0</v>
      </c>
      <c r="L221" s="238"/>
      <c r="M221" s="238"/>
      <c r="N221" s="238"/>
      <c r="O221" s="239">
        <f t="shared" si="9"/>
        <v>0</v>
      </c>
      <c r="P221" s="239">
        <f t="shared" si="10"/>
        <v>0</v>
      </c>
      <c r="Q221" s="242"/>
    </row>
    <row r="222" spans="1:17">
      <c r="A222" s="208">
        <v>680</v>
      </c>
      <c r="B222" s="209">
        <v>100</v>
      </c>
      <c r="C222" s="210">
        <v>900</v>
      </c>
      <c r="D222" s="210"/>
      <c r="E222" s="210"/>
      <c r="F222" s="210"/>
      <c r="G222" s="237" t="s">
        <v>451</v>
      </c>
      <c r="H222" s="239">
        <v>10000</v>
      </c>
      <c r="I222" s="239">
        <v>10000</v>
      </c>
      <c r="J222" s="239">
        <v>0</v>
      </c>
      <c r="K222" s="239">
        <f t="shared" si="11"/>
        <v>0</v>
      </c>
      <c r="L222" s="238"/>
      <c r="M222" s="238"/>
      <c r="N222" s="238"/>
      <c r="O222" s="239">
        <f t="shared" si="9"/>
        <v>-10000</v>
      </c>
      <c r="P222" s="239">
        <f t="shared" si="10"/>
        <v>-10000</v>
      </c>
      <c r="Q222" s="242"/>
    </row>
    <row r="223" spans="1:17">
      <c r="A223" s="208">
        <v>680</v>
      </c>
      <c r="B223" s="209">
        <v>200</v>
      </c>
      <c r="C223" s="209"/>
      <c r="D223" s="209"/>
      <c r="E223" s="209"/>
      <c r="F223" s="209"/>
      <c r="G223" s="233" t="s">
        <v>452</v>
      </c>
      <c r="H223" s="241">
        <v>0</v>
      </c>
      <c r="I223" s="241">
        <v>0</v>
      </c>
      <c r="J223" s="241">
        <v>0</v>
      </c>
      <c r="K223" s="241">
        <f t="shared" si="11"/>
        <v>0</v>
      </c>
      <c r="L223" s="240"/>
      <c r="M223" s="240"/>
      <c r="N223" s="240"/>
      <c r="O223" s="241">
        <f t="shared" si="9"/>
        <v>0</v>
      </c>
      <c r="P223" s="241">
        <f t="shared" si="10"/>
        <v>0</v>
      </c>
      <c r="Q223" s="236" t="s">
        <v>453</v>
      </c>
    </row>
    <row r="224" spans="1:17">
      <c r="A224" s="208">
        <v>680</v>
      </c>
      <c r="B224" s="209">
        <v>200</v>
      </c>
      <c r="C224" s="210">
        <v>100</v>
      </c>
      <c r="D224" s="210"/>
      <c r="E224" s="210"/>
      <c r="F224" s="210"/>
      <c r="G224" s="237" t="s">
        <v>454</v>
      </c>
      <c r="H224" s="239">
        <v>0</v>
      </c>
      <c r="I224" s="239">
        <v>0</v>
      </c>
      <c r="J224" s="239">
        <v>0</v>
      </c>
      <c r="K224" s="239">
        <f t="shared" si="11"/>
        <v>0</v>
      </c>
      <c r="L224" s="238"/>
      <c r="M224" s="238"/>
      <c r="N224" s="238"/>
      <c r="O224" s="239">
        <f t="shared" si="9"/>
        <v>0</v>
      </c>
      <c r="P224" s="239">
        <f t="shared" si="10"/>
        <v>0</v>
      </c>
      <c r="Q224" s="242"/>
    </row>
    <row r="225" spans="1:17">
      <c r="A225" s="208">
        <v>680</v>
      </c>
      <c r="B225" s="209">
        <v>200</v>
      </c>
      <c r="C225" s="210">
        <v>200</v>
      </c>
      <c r="D225" s="210"/>
      <c r="E225" s="210"/>
      <c r="F225" s="210"/>
      <c r="G225" s="237" t="s">
        <v>455</v>
      </c>
      <c r="H225" s="239">
        <v>15726</v>
      </c>
      <c r="I225" s="239">
        <v>0</v>
      </c>
      <c r="J225" s="239">
        <v>15726</v>
      </c>
      <c r="K225" s="239">
        <f t="shared" si="11"/>
        <v>0</v>
      </c>
      <c r="L225" s="238"/>
      <c r="M225" s="238"/>
      <c r="N225" s="238"/>
      <c r="O225" s="239">
        <f t="shared" si="9"/>
        <v>0</v>
      </c>
      <c r="P225" s="239">
        <f t="shared" si="10"/>
        <v>0</v>
      </c>
      <c r="Q225" s="242"/>
    </row>
    <row r="226" spans="1:17">
      <c r="A226" s="208">
        <v>680</v>
      </c>
      <c r="B226" s="209">
        <v>200</v>
      </c>
      <c r="C226" s="210">
        <v>900</v>
      </c>
      <c r="D226" s="210"/>
      <c r="E226" s="210"/>
      <c r="F226" s="210"/>
      <c r="G226" s="237" t="s">
        <v>456</v>
      </c>
      <c r="H226" s="239">
        <v>0</v>
      </c>
      <c r="I226" s="239">
        <v>0</v>
      </c>
      <c r="J226" s="239">
        <v>0</v>
      </c>
      <c r="K226" s="239">
        <f t="shared" si="11"/>
        <v>0</v>
      </c>
      <c r="L226" s="238"/>
      <c r="M226" s="238"/>
      <c r="N226" s="238"/>
      <c r="O226" s="239">
        <f t="shared" si="9"/>
        <v>0</v>
      </c>
      <c r="P226" s="239">
        <f t="shared" si="10"/>
        <v>0</v>
      </c>
      <c r="Q226" s="242"/>
    </row>
    <row r="227" spans="1:17">
      <c r="A227" s="208">
        <v>680</v>
      </c>
      <c r="B227" s="216">
        <v>300</v>
      </c>
      <c r="C227" s="209"/>
      <c r="D227" s="209"/>
      <c r="E227" s="209"/>
      <c r="F227" s="209"/>
      <c r="G227" s="258" t="s">
        <v>457</v>
      </c>
      <c r="H227" s="241">
        <v>0</v>
      </c>
      <c r="I227" s="241">
        <v>0</v>
      </c>
      <c r="J227" s="241">
        <v>0</v>
      </c>
      <c r="K227" s="241">
        <f t="shared" si="11"/>
        <v>0</v>
      </c>
      <c r="L227" s="240"/>
      <c r="M227" s="240"/>
      <c r="N227" s="240"/>
      <c r="O227" s="241">
        <f t="shared" si="9"/>
        <v>0</v>
      </c>
      <c r="P227" s="241">
        <f t="shared" si="10"/>
        <v>0</v>
      </c>
      <c r="Q227" s="236" t="s">
        <v>458</v>
      </c>
    </row>
    <row r="228" spans="1:17" ht="22.5">
      <c r="A228" s="208">
        <v>680</v>
      </c>
      <c r="B228" s="216">
        <v>300</v>
      </c>
      <c r="C228" s="210">
        <v>100</v>
      </c>
      <c r="D228" s="210"/>
      <c r="E228" s="210"/>
      <c r="F228" s="210"/>
      <c r="G228" s="237" t="s">
        <v>459</v>
      </c>
      <c r="H228" s="239">
        <v>0</v>
      </c>
      <c r="I228" s="239">
        <v>0</v>
      </c>
      <c r="J228" s="239">
        <v>0</v>
      </c>
      <c r="K228" s="239">
        <f t="shared" si="11"/>
        <v>0</v>
      </c>
      <c r="L228" s="238"/>
      <c r="M228" s="238"/>
      <c r="N228" s="238"/>
      <c r="O228" s="239">
        <f t="shared" si="9"/>
        <v>0</v>
      </c>
      <c r="P228" s="239">
        <f t="shared" si="10"/>
        <v>0</v>
      </c>
      <c r="Q228" s="242"/>
    </row>
    <row r="229" spans="1:17">
      <c r="A229" s="208">
        <v>680</v>
      </c>
      <c r="B229" s="216">
        <v>300</v>
      </c>
      <c r="C229" s="210">
        <v>200</v>
      </c>
      <c r="D229" s="210"/>
      <c r="E229" s="210"/>
      <c r="F229" s="210"/>
      <c r="G229" s="237" t="s">
        <v>460</v>
      </c>
      <c r="H229" s="239">
        <v>0</v>
      </c>
      <c r="I229" s="239">
        <v>0</v>
      </c>
      <c r="J229" s="239">
        <v>0</v>
      </c>
      <c r="K229" s="239">
        <f t="shared" si="11"/>
        <v>0</v>
      </c>
      <c r="L229" s="238"/>
      <c r="M229" s="238"/>
      <c r="N229" s="238"/>
      <c r="O229" s="239">
        <f t="shared" si="9"/>
        <v>0</v>
      </c>
      <c r="P229" s="239">
        <f t="shared" si="10"/>
        <v>0</v>
      </c>
      <c r="Q229" s="242"/>
    </row>
    <row r="230" spans="1:17">
      <c r="A230" s="208">
        <v>680</v>
      </c>
      <c r="B230" s="209">
        <v>300</v>
      </c>
      <c r="C230" s="210">
        <v>900</v>
      </c>
      <c r="D230" s="210"/>
      <c r="E230" s="210"/>
      <c r="F230" s="210"/>
      <c r="G230" s="237" t="s">
        <v>457</v>
      </c>
      <c r="H230" s="239">
        <v>151294</v>
      </c>
      <c r="I230" s="239">
        <v>0</v>
      </c>
      <c r="J230" s="239">
        <v>144432</v>
      </c>
      <c r="K230" s="239">
        <f t="shared" si="11"/>
        <v>0</v>
      </c>
      <c r="L230" s="238"/>
      <c r="M230" s="238"/>
      <c r="N230" s="238"/>
      <c r="O230" s="239">
        <f t="shared" si="9"/>
        <v>-6862</v>
      </c>
      <c r="P230" s="239">
        <f t="shared" si="10"/>
        <v>0</v>
      </c>
      <c r="Q230" s="242"/>
    </row>
    <row r="231" spans="1:17">
      <c r="A231" s="206">
        <v>690</v>
      </c>
      <c r="B231" s="207">
        <v>0</v>
      </c>
      <c r="C231" s="207">
        <v>0</v>
      </c>
      <c r="D231" s="207">
        <v>0</v>
      </c>
      <c r="E231" s="207">
        <v>0</v>
      </c>
      <c r="F231" s="207">
        <v>0</v>
      </c>
      <c r="G231" s="249" t="s">
        <v>461</v>
      </c>
      <c r="H231" s="248">
        <v>0</v>
      </c>
      <c r="I231" s="248">
        <v>0</v>
      </c>
      <c r="J231" s="248">
        <v>0</v>
      </c>
      <c r="K231" s="248">
        <f t="shared" si="11"/>
        <v>0</v>
      </c>
      <c r="L231" s="247"/>
      <c r="M231" s="247"/>
      <c r="N231" s="247"/>
      <c r="O231" s="248">
        <f t="shared" si="9"/>
        <v>0</v>
      </c>
      <c r="P231" s="248">
        <f t="shared" si="10"/>
        <v>0</v>
      </c>
      <c r="Q231" s="232" t="s">
        <v>462</v>
      </c>
    </row>
    <row r="232" spans="1:17">
      <c r="A232" s="217">
        <v>690</v>
      </c>
      <c r="B232" s="210">
        <v>100</v>
      </c>
      <c r="C232" s="210"/>
      <c r="D232" s="210"/>
      <c r="E232" s="210"/>
      <c r="F232" s="210"/>
      <c r="G232" s="237" t="s">
        <v>463</v>
      </c>
      <c r="H232" s="239">
        <v>0</v>
      </c>
      <c r="I232" s="239">
        <v>0</v>
      </c>
      <c r="J232" s="239">
        <v>0</v>
      </c>
      <c r="K232" s="239">
        <f t="shared" si="11"/>
        <v>0</v>
      </c>
      <c r="L232" s="238"/>
      <c r="M232" s="238"/>
      <c r="N232" s="238"/>
      <c r="O232" s="239">
        <f t="shared" si="9"/>
        <v>0</v>
      </c>
      <c r="P232" s="239">
        <f t="shared" si="10"/>
        <v>0</v>
      </c>
      <c r="Q232" s="242" t="s">
        <v>464</v>
      </c>
    </row>
    <row r="233" spans="1:17">
      <c r="A233" s="217">
        <v>690</v>
      </c>
      <c r="B233" s="213">
        <v>200</v>
      </c>
      <c r="C233" s="213"/>
      <c r="D233" s="213"/>
      <c r="E233" s="213"/>
      <c r="F233" s="213"/>
      <c r="G233" s="233" t="s">
        <v>465</v>
      </c>
      <c r="H233" s="241">
        <v>0</v>
      </c>
      <c r="I233" s="241">
        <v>0</v>
      </c>
      <c r="J233" s="241">
        <v>0</v>
      </c>
      <c r="K233" s="241">
        <f t="shared" si="11"/>
        <v>0</v>
      </c>
      <c r="L233" s="240"/>
      <c r="M233" s="240"/>
      <c r="N233" s="240"/>
      <c r="O233" s="241">
        <f t="shared" si="9"/>
        <v>0</v>
      </c>
      <c r="P233" s="241">
        <f t="shared" si="10"/>
        <v>0</v>
      </c>
      <c r="Q233" s="242" t="s">
        <v>466</v>
      </c>
    </row>
    <row r="234" spans="1:17">
      <c r="A234" s="217">
        <v>690</v>
      </c>
      <c r="B234" s="213">
        <v>200</v>
      </c>
      <c r="C234" s="210">
        <v>100</v>
      </c>
      <c r="D234" s="210"/>
      <c r="E234" s="210"/>
      <c r="F234" s="210"/>
      <c r="G234" s="259" t="s">
        <v>467</v>
      </c>
      <c r="H234" s="239">
        <v>0</v>
      </c>
      <c r="I234" s="239">
        <v>0</v>
      </c>
      <c r="J234" s="239">
        <v>0</v>
      </c>
      <c r="K234" s="239">
        <f t="shared" si="11"/>
        <v>0</v>
      </c>
      <c r="L234" s="238"/>
      <c r="M234" s="238"/>
      <c r="N234" s="238"/>
      <c r="O234" s="239">
        <f t="shared" si="9"/>
        <v>0</v>
      </c>
      <c r="P234" s="239">
        <f t="shared" si="10"/>
        <v>0</v>
      </c>
      <c r="Q234" s="242"/>
    </row>
    <row r="235" spans="1:17">
      <c r="A235" s="217">
        <v>690</v>
      </c>
      <c r="B235" s="213">
        <v>200</v>
      </c>
      <c r="C235" s="218">
        <v>200</v>
      </c>
      <c r="D235" s="218"/>
      <c r="E235" s="218"/>
      <c r="F235" s="218"/>
      <c r="G235" s="260" t="s">
        <v>468</v>
      </c>
      <c r="H235" s="239">
        <v>0</v>
      </c>
      <c r="I235" s="239">
        <v>0</v>
      </c>
      <c r="J235" s="239">
        <v>0</v>
      </c>
      <c r="K235" s="239">
        <f t="shared" si="11"/>
        <v>0</v>
      </c>
      <c r="L235" s="238"/>
      <c r="M235" s="238"/>
      <c r="N235" s="238"/>
      <c r="O235" s="239">
        <f t="shared" si="9"/>
        <v>0</v>
      </c>
      <c r="P235" s="239">
        <f t="shared" si="10"/>
        <v>0</v>
      </c>
      <c r="Q235" s="242"/>
    </row>
    <row r="236" spans="1:17">
      <c r="A236" s="217">
        <v>690</v>
      </c>
      <c r="B236" s="213">
        <v>300</v>
      </c>
      <c r="C236" s="213"/>
      <c r="D236" s="213"/>
      <c r="E236" s="213"/>
      <c r="F236" s="213"/>
      <c r="G236" s="233" t="s">
        <v>469</v>
      </c>
      <c r="H236" s="241">
        <v>0</v>
      </c>
      <c r="I236" s="241">
        <v>0</v>
      </c>
      <c r="J236" s="241">
        <v>0</v>
      </c>
      <c r="K236" s="241">
        <f t="shared" si="11"/>
        <v>0</v>
      </c>
      <c r="L236" s="240"/>
      <c r="M236" s="240"/>
      <c r="N236" s="240"/>
      <c r="O236" s="241">
        <f t="shared" si="9"/>
        <v>0</v>
      </c>
      <c r="P236" s="241">
        <f t="shared" si="10"/>
        <v>0</v>
      </c>
      <c r="Q236" s="242" t="s">
        <v>470</v>
      </c>
    </row>
    <row r="237" spans="1:17">
      <c r="A237" s="217">
        <v>690</v>
      </c>
      <c r="B237" s="213">
        <v>300</v>
      </c>
      <c r="C237" s="210">
        <v>100</v>
      </c>
      <c r="D237" s="210"/>
      <c r="E237" s="210"/>
      <c r="F237" s="210"/>
      <c r="G237" s="259" t="s">
        <v>471</v>
      </c>
      <c r="H237" s="239">
        <v>0</v>
      </c>
      <c r="I237" s="239">
        <v>0</v>
      </c>
      <c r="J237" s="239">
        <v>0</v>
      </c>
      <c r="K237" s="239">
        <f t="shared" si="11"/>
        <v>0</v>
      </c>
      <c r="L237" s="238"/>
      <c r="M237" s="238"/>
      <c r="N237" s="238"/>
      <c r="O237" s="239">
        <f t="shared" si="9"/>
        <v>0</v>
      </c>
      <c r="P237" s="239">
        <f t="shared" si="10"/>
        <v>0</v>
      </c>
      <c r="Q237" s="242"/>
    </row>
    <row r="238" spans="1:17">
      <c r="A238" s="217">
        <v>690</v>
      </c>
      <c r="B238" s="213">
        <v>300</v>
      </c>
      <c r="C238" s="210">
        <v>200</v>
      </c>
      <c r="D238" s="210"/>
      <c r="E238" s="210"/>
      <c r="F238" s="210"/>
      <c r="G238" s="259" t="s">
        <v>472</v>
      </c>
      <c r="H238" s="239">
        <v>0</v>
      </c>
      <c r="I238" s="239">
        <v>0</v>
      </c>
      <c r="J238" s="239">
        <v>0</v>
      </c>
      <c r="K238" s="239">
        <f t="shared" si="11"/>
        <v>0</v>
      </c>
      <c r="L238" s="238"/>
      <c r="M238" s="238"/>
      <c r="N238" s="238"/>
      <c r="O238" s="239">
        <f t="shared" si="9"/>
        <v>0</v>
      </c>
      <c r="P238" s="239">
        <f t="shared" si="10"/>
        <v>0</v>
      </c>
      <c r="Q238" s="242"/>
    </row>
    <row r="239" spans="1:17">
      <c r="A239" s="219">
        <v>690</v>
      </c>
      <c r="B239" s="220">
        <v>300</v>
      </c>
      <c r="C239" s="218">
        <v>900</v>
      </c>
      <c r="D239" s="218"/>
      <c r="E239" s="218"/>
      <c r="F239" s="218"/>
      <c r="G239" s="260" t="s">
        <v>469</v>
      </c>
      <c r="H239" s="239">
        <v>0</v>
      </c>
      <c r="I239" s="239">
        <v>0</v>
      </c>
      <c r="J239" s="239">
        <v>0</v>
      </c>
      <c r="K239" s="239">
        <f t="shared" si="11"/>
        <v>0</v>
      </c>
      <c r="L239" s="238"/>
      <c r="M239" s="238"/>
      <c r="N239" s="238"/>
      <c r="O239" s="239">
        <f t="shared" si="9"/>
        <v>0</v>
      </c>
      <c r="P239" s="239">
        <f t="shared" si="10"/>
        <v>0</v>
      </c>
      <c r="Q239" s="242"/>
    </row>
    <row r="240" spans="1:17">
      <c r="A240" s="221">
        <v>700</v>
      </c>
      <c r="B240" s="222">
        <v>0</v>
      </c>
      <c r="C240" s="222">
        <v>0</v>
      </c>
      <c r="D240" s="222">
        <v>0</v>
      </c>
      <c r="E240" s="222">
        <v>0</v>
      </c>
      <c r="F240" s="222">
        <v>0</v>
      </c>
      <c r="G240" s="249" t="s">
        <v>473</v>
      </c>
      <c r="H240" s="248">
        <v>0</v>
      </c>
      <c r="I240" s="248">
        <v>0</v>
      </c>
      <c r="J240" s="248">
        <v>0</v>
      </c>
      <c r="K240" s="248">
        <f t="shared" si="11"/>
        <v>0</v>
      </c>
      <c r="L240" s="247"/>
      <c r="M240" s="247"/>
      <c r="N240" s="247"/>
      <c r="O240" s="248">
        <f t="shared" si="9"/>
        <v>0</v>
      </c>
      <c r="P240" s="248">
        <f t="shared" si="10"/>
        <v>0</v>
      </c>
      <c r="Q240" s="232" t="s">
        <v>474</v>
      </c>
    </row>
    <row r="241" spans="1:178">
      <c r="A241" s="217">
        <v>700</v>
      </c>
      <c r="B241" s="210">
        <v>100</v>
      </c>
      <c r="C241" s="210"/>
      <c r="D241" s="210"/>
      <c r="E241" s="210"/>
      <c r="F241" s="210"/>
      <c r="G241" s="237" t="s">
        <v>475</v>
      </c>
      <c r="H241" s="239">
        <v>0</v>
      </c>
      <c r="I241" s="239">
        <v>0</v>
      </c>
      <c r="J241" s="239">
        <v>0</v>
      </c>
      <c r="K241" s="239">
        <f t="shared" si="11"/>
        <v>0</v>
      </c>
      <c r="L241" s="238"/>
      <c r="M241" s="238"/>
      <c r="N241" s="238"/>
      <c r="O241" s="239">
        <f t="shared" si="9"/>
        <v>0</v>
      </c>
      <c r="P241" s="239">
        <f t="shared" si="10"/>
        <v>0</v>
      </c>
      <c r="Q241" s="242" t="s">
        <v>476</v>
      </c>
    </row>
    <row r="242" spans="1:178">
      <c r="A242" s="217">
        <v>700</v>
      </c>
      <c r="B242" s="210">
        <v>200</v>
      </c>
      <c r="C242" s="210"/>
      <c r="D242" s="210"/>
      <c r="E242" s="210"/>
      <c r="F242" s="210"/>
      <c r="G242" s="237" t="s">
        <v>477</v>
      </c>
      <c r="H242" s="239">
        <v>0</v>
      </c>
      <c r="I242" s="239">
        <v>0</v>
      </c>
      <c r="J242" s="239">
        <v>0</v>
      </c>
      <c r="K242" s="239">
        <f t="shared" si="11"/>
        <v>0</v>
      </c>
      <c r="L242" s="238"/>
      <c r="M242" s="238"/>
      <c r="N242" s="238"/>
      <c r="O242" s="239">
        <f t="shared" si="9"/>
        <v>0</v>
      </c>
      <c r="P242" s="239">
        <f t="shared" si="10"/>
        <v>0</v>
      </c>
      <c r="Q242" s="242" t="s">
        <v>478</v>
      </c>
    </row>
    <row r="243" spans="1:178">
      <c r="A243" s="217">
        <v>700</v>
      </c>
      <c r="B243" s="210">
        <v>300</v>
      </c>
      <c r="C243" s="210"/>
      <c r="D243" s="210"/>
      <c r="E243" s="210"/>
      <c r="F243" s="210"/>
      <c r="G243" s="237" t="s">
        <v>479</v>
      </c>
      <c r="H243" s="239">
        <v>0</v>
      </c>
      <c r="I243" s="239">
        <v>0</v>
      </c>
      <c r="J243" s="239">
        <v>0</v>
      </c>
      <c r="K243" s="239">
        <f t="shared" si="11"/>
        <v>0</v>
      </c>
      <c r="L243" s="238"/>
      <c r="M243" s="238"/>
      <c r="N243" s="238"/>
      <c r="O243" s="239">
        <f t="shared" si="9"/>
        <v>0</v>
      </c>
      <c r="P243" s="239">
        <f t="shared" si="10"/>
        <v>0</v>
      </c>
      <c r="Q243" s="242" t="s">
        <v>480</v>
      </c>
    </row>
    <row r="244" spans="1:178">
      <c r="A244" s="217">
        <v>700</v>
      </c>
      <c r="B244" s="210">
        <v>400</v>
      </c>
      <c r="C244" s="210"/>
      <c r="D244" s="210"/>
      <c r="E244" s="210"/>
      <c r="F244" s="210"/>
      <c r="G244" s="237" t="s">
        <v>481</v>
      </c>
      <c r="H244" s="239">
        <v>0</v>
      </c>
      <c r="I244" s="239">
        <v>0</v>
      </c>
      <c r="J244" s="239">
        <v>0</v>
      </c>
      <c r="K244" s="239">
        <f t="shared" si="11"/>
        <v>0</v>
      </c>
      <c r="L244" s="238"/>
      <c r="M244" s="238"/>
      <c r="N244" s="238"/>
      <c r="O244" s="239">
        <f t="shared" si="9"/>
        <v>0</v>
      </c>
      <c r="P244" s="239">
        <f t="shared" si="10"/>
        <v>0</v>
      </c>
      <c r="Q244" s="242" t="s">
        <v>482</v>
      </c>
    </row>
    <row r="245" spans="1:178">
      <c r="A245" s="217">
        <v>700</v>
      </c>
      <c r="B245" s="210">
        <v>500</v>
      </c>
      <c r="C245" s="210"/>
      <c r="D245" s="210"/>
      <c r="E245" s="210"/>
      <c r="F245" s="210"/>
      <c r="G245" s="237" t="s">
        <v>483</v>
      </c>
      <c r="H245" s="239">
        <v>0</v>
      </c>
      <c r="I245" s="239">
        <v>0</v>
      </c>
      <c r="J245" s="239">
        <v>0</v>
      </c>
      <c r="K245" s="239">
        <f t="shared" si="11"/>
        <v>0</v>
      </c>
      <c r="L245" s="238"/>
      <c r="M245" s="238"/>
      <c r="N245" s="238"/>
      <c r="O245" s="239">
        <f t="shared" si="9"/>
        <v>0</v>
      </c>
      <c r="P245" s="239">
        <f t="shared" si="10"/>
        <v>0</v>
      </c>
      <c r="Q245" s="242" t="s">
        <v>484</v>
      </c>
    </row>
    <row r="246" spans="1:178">
      <c r="A246" s="214">
        <v>710</v>
      </c>
      <c r="B246" s="215">
        <v>0</v>
      </c>
      <c r="C246" s="215">
        <v>0</v>
      </c>
      <c r="D246" s="215">
        <v>0</v>
      </c>
      <c r="E246" s="215">
        <v>0</v>
      </c>
      <c r="F246" s="215">
        <v>0</v>
      </c>
      <c r="G246" s="257" t="s">
        <v>485</v>
      </c>
      <c r="H246" s="239">
        <v>0</v>
      </c>
      <c r="I246" s="239">
        <v>0</v>
      </c>
      <c r="J246" s="239">
        <v>0</v>
      </c>
      <c r="K246" s="239">
        <f t="shared" si="11"/>
        <v>0</v>
      </c>
      <c r="L246" s="252"/>
      <c r="M246" s="252"/>
      <c r="N246" s="252"/>
      <c r="O246" s="253">
        <f t="shared" si="9"/>
        <v>0</v>
      </c>
      <c r="P246" s="253">
        <f t="shared" si="10"/>
        <v>0</v>
      </c>
      <c r="Q246" s="254" t="s">
        <v>486</v>
      </c>
      <c r="R246" s="261"/>
      <c r="S246" s="261"/>
      <c r="T246" s="261"/>
      <c r="U246" s="261"/>
      <c r="V246" s="261"/>
      <c r="W246" s="261"/>
      <c r="X246" s="261"/>
      <c r="Y246" s="261"/>
      <c r="Z246" s="261"/>
      <c r="AA246" s="261"/>
      <c r="AB246" s="261"/>
      <c r="AC246" s="261"/>
      <c r="AD246" s="261"/>
      <c r="AE246" s="261"/>
      <c r="AF246" s="261"/>
      <c r="AG246" s="261"/>
      <c r="AH246" s="261"/>
      <c r="AI246" s="261"/>
      <c r="AJ246" s="261"/>
      <c r="AK246" s="261"/>
      <c r="AL246" s="261"/>
      <c r="AM246" s="261"/>
      <c r="AN246" s="261"/>
      <c r="AO246" s="261"/>
      <c r="AP246" s="261"/>
      <c r="AQ246" s="261"/>
      <c r="AR246" s="261"/>
      <c r="AS246" s="261"/>
      <c r="AT246" s="261"/>
      <c r="AU246" s="261"/>
      <c r="AV246" s="261"/>
      <c r="AW246" s="261"/>
      <c r="AX246" s="261"/>
      <c r="AY246" s="261"/>
      <c r="AZ246" s="261"/>
      <c r="BA246" s="261"/>
      <c r="BB246" s="261"/>
      <c r="BC246" s="261"/>
      <c r="BD246" s="261"/>
      <c r="BE246" s="261"/>
      <c r="BF246" s="261"/>
      <c r="BG246" s="261"/>
      <c r="BH246" s="261"/>
      <c r="BI246" s="261"/>
      <c r="BJ246" s="261"/>
      <c r="BK246" s="261"/>
      <c r="BL246" s="261"/>
      <c r="BM246" s="261"/>
      <c r="BN246" s="261"/>
      <c r="BO246" s="261"/>
      <c r="BP246" s="261"/>
      <c r="BQ246" s="261"/>
      <c r="BR246" s="261"/>
      <c r="BS246" s="261"/>
      <c r="BT246" s="261"/>
      <c r="BU246" s="261"/>
      <c r="BV246" s="261"/>
      <c r="BW246" s="261"/>
      <c r="BX246" s="261"/>
      <c r="BY246" s="261"/>
      <c r="BZ246" s="261"/>
      <c r="CA246" s="261"/>
      <c r="CB246" s="261"/>
      <c r="CC246" s="261"/>
      <c r="CD246" s="261"/>
      <c r="CE246" s="261"/>
      <c r="CF246" s="261"/>
      <c r="CG246" s="261"/>
      <c r="CH246" s="261"/>
      <c r="CI246" s="261"/>
      <c r="CJ246" s="261"/>
      <c r="CK246" s="261"/>
      <c r="CL246" s="261"/>
      <c r="CM246" s="261"/>
      <c r="CN246" s="261"/>
      <c r="CO246" s="261"/>
      <c r="CP246" s="261"/>
      <c r="CQ246" s="261"/>
      <c r="CR246" s="261"/>
      <c r="CS246" s="261"/>
      <c r="CT246" s="261"/>
      <c r="CU246" s="261"/>
      <c r="CV246" s="261"/>
      <c r="CW246" s="261"/>
      <c r="CX246" s="261"/>
      <c r="CY246" s="261"/>
      <c r="CZ246" s="261"/>
      <c r="DA246" s="261"/>
      <c r="DB246" s="261"/>
      <c r="DC246" s="261"/>
      <c r="DD246" s="261"/>
      <c r="DE246" s="261"/>
      <c r="DF246" s="261"/>
      <c r="DG246" s="261"/>
      <c r="DH246" s="261"/>
      <c r="DI246" s="261"/>
      <c r="DJ246" s="261"/>
      <c r="DK246" s="261"/>
      <c r="DL246" s="261"/>
      <c r="DM246" s="261"/>
      <c r="DN246" s="261"/>
      <c r="DO246" s="261"/>
      <c r="DP246" s="261"/>
      <c r="DQ246" s="261"/>
      <c r="DR246" s="261"/>
      <c r="DS246" s="261"/>
      <c r="DT246" s="261"/>
      <c r="DU246" s="261"/>
      <c r="DV246" s="261"/>
      <c r="DW246" s="261"/>
      <c r="DX246" s="261"/>
      <c r="DY246" s="261"/>
      <c r="DZ246" s="261"/>
      <c r="EA246" s="261"/>
      <c r="EB246" s="261"/>
      <c r="EC246" s="261"/>
      <c r="ED246" s="261"/>
      <c r="EE246" s="261"/>
      <c r="EF246" s="261"/>
      <c r="EG246" s="261"/>
      <c r="EH246" s="261"/>
      <c r="EI246" s="261"/>
      <c r="EJ246" s="261"/>
      <c r="EK246" s="261"/>
      <c r="EL246" s="261"/>
      <c r="EM246" s="261"/>
      <c r="EN246" s="261"/>
      <c r="EO246" s="261"/>
      <c r="EP246" s="261"/>
      <c r="EQ246" s="261"/>
      <c r="ER246" s="261"/>
      <c r="ES246" s="261"/>
      <c r="ET246" s="261"/>
      <c r="EU246" s="261"/>
      <c r="EV246" s="261"/>
      <c r="EW246" s="261"/>
      <c r="EX246" s="261"/>
      <c r="EY246" s="261"/>
      <c r="EZ246" s="261"/>
      <c r="FA246" s="261"/>
      <c r="FB246" s="261"/>
      <c r="FC246" s="261"/>
      <c r="FD246" s="261"/>
      <c r="FE246" s="261"/>
      <c r="FF246" s="261"/>
      <c r="FG246" s="261"/>
      <c r="FH246" s="261"/>
      <c r="FI246" s="261"/>
      <c r="FJ246" s="261"/>
      <c r="FK246" s="261"/>
      <c r="FL246" s="261"/>
      <c r="FM246" s="261"/>
      <c r="FN246" s="261"/>
      <c r="FO246" s="261"/>
      <c r="FP246" s="261"/>
      <c r="FQ246" s="261"/>
      <c r="FR246" s="261"/>
      <c r="FS246" s="261"/>
      <c r="FT246" s="261"/>
      <c r="FU246" s="261"/>
      <c r="FV246" s="261"/>
    </row>
    <row r="247" spans="1:178">
      <c r="A247" s="206">
        <v>720</v>
      </c>
      <c r="B247" s="207">
        <v>0</v>
      </c>
      <c r="C247" s="207">
        <v>0</v>
      </c>
      <c r="D247" s="207">
        <v>0</v>
      </c>
      <c r="E247" s="207">
        <v>0</v>
      </c>
      <c r="F247" s="207">
        <v>0</v>
      </c>
      <c r="G247" s="249" t="s">
        <v>99</v>
      </c>
      <c r="H247" s="248">
        <v>0</v>
      </c>
      <c r="I247" s="248">
        <v>0</v>
      </c>
      <c r="J247" s="248">
        <v>0</v>
      </c>
      <c r="K247" s="248">
        <f t="shared" si="11"/>
        <v>0</v>
      </c>
      <c r="L247" s="247"/>
      <c r="M247" s="247"/>
      <c r="N247" s="247"/>
      <c r="O247" s="248">
        <f t="shared" si="9"/>
        <v>0</v>
      </c>
      <c r="P247" s="248">
        <f t="shared" si="10"/>
        <v>0</v>
      </c>
      <c r="Q247" s="232" t="s">
        <v>487</v>
      </c>
      <c r="R247" s="261"/>
      <c r="S247" s="261"/>
      <c r="T247" s="261"/>
      <c r="U247" s="261"/>
      <c r="V247" s="261"/>
      <c r="W247" s="261"/>
      <c r="X247" s="261"/>
      <c r="Y247" s="261"/>
      <c r="Z247" s="261"/>
      <c r="AA247" s="261"/>
      <c r="AB247" s="261"/>
      <c r="AC247" s="261"/>
      <c r="AD247" s="261"/>
      <c r="AE247" s="261"/>
      <c r="AF247" s="261"/>
      <c r="AG247" s="261"/>
      <c r="AH247" s="261"/>
      <c r="AI247" s="261"/>
      <c r="AJ247" s="261"/>
      <c r="AK247" s="261"/>
      <c r="AL247" s="261"/>
      <c r="AM247" s="261"/>
      <c r="AN247" s="261"/>
      <c r="AO247" s="261"/>
      <c r="AP247" s="261"/>
      <c r="AQ247" s="261"/>
      <c r="AR247" s="261"/>
      <c r="AS247" s="261"/>
      <c r="AT247" s="261"/>
      <c r="AU247" s="261"/>
      <c r="AV247" s="261"/>
      <c r="AW247" s="261"/>
      <c r="AX247" s="261"/>
      <c r="AY247" s="261"/>
      <c r="AZ247" s="261"/>
      <c r="BA247" s="261"/>
      <c r="BB247" s="261"/>
      <c r="BC247" s="261"/>
      <c r="BD247" s="261"/>
      <c r="BE247" s="261"/>
      <c r="BF247" s="261"/>
      <c r="BG247" s="261"/>
      <c r="BH247" s="261"/>
      <c r="BI247" s="261"/>
      <c r="BJ247" s="261"/>
      <c r="BK247" s="261"/>
      <c r="BL247" s="261"/>
      <c r="BM247" s="261"/>
      <c r="BN247" s="261"/>
      <c r="BO247" s="261"/>
      <c r="BP247" s="261"/>
      <c r="BQ247" s="261"/>
      <c r="BR247" s="261"/>
      <c r="BS247" s="261"/>
      <c r="BT247" s="261"/>
      <c r="BU247" s="261"/>
      <c r="BV247" s="261"/>
      <c r="BW247" s="261"/>
      <c r="BX247" s="261"/>
      <c r="BY247" s="261"/>
      <c r="BZ247" s="261"/>
      <c r="CA247" s="261"/>
      <c r="CB247" s="261"/>
      <c r="CC247" s="261"/>
      <c r="CD247" s="261"/>
      <c r="CE247" s="261"/>
      <c r="CF247" s="261"/>
      <c r="CG247" s="261"/>
      <c r="CH247" s="261"/>
      <c r="CI247" s="261"/>
      <c r="CJ247" s="261"/>
      <c r="CK247" s="261"/>
      <c r="CL247" s="261"/>
      <c r="CM247" s="261"/>
      <c r="CN247" s="261"/>
      <c r="CO247" s="261"/>
      <c r="CP247" s="261"/>
      <c r="CQ247" s="261"/>
      <c r="CR247" s="261"/>
      <c r="CS247" s="261"/>
      <c r="CT247" s="261"/>
      <c r="CU247" s="261"/>
      <c r="CV247" s="261"/>
      <c r="CW247" s="261"/>
      <c r="CX247" s="261"/>
      <c r="CY247" s="261"/>
      <c r="CZ247" s="261"/>
      <c r="DA247" s="261"/>
      <c r="DB247" s="261"/>
      <c r="DC247" s="261"/>
      <c r="DD247" s="261"/>
      <c r="DE247" s="261"/>
      <c r="DF247" s="261"/>
      <c r="DG247" s="261"/>
      <c r="DH247" s="261"/>
      <c r="DI247" s="261"/>
      <c r="DJ247" s="261"/>
      <c r="DK247" s="261"/>
      <c r="DL247" s="261"/>
      <c r="DM247" s="261"/>
      <c r="DN247" s="261"/>
      <c r="DO247" s="261"/>
      <c r="DP247" s="261"/>
      <c r="DQ247" s="261"/>
      <c r="DR247" s="261"/>
      <c r="DS247" s="261"/>
      <c r="DT247" s="261"/>
      <c r="DU247" s="261"/>
      <c r="DV247" s="261"/>
      <c r="DW247" s="261"/>
      <c r="DX247" s="261"/>
      <c r="DY247" s="261"/>
      <c r="DZ247" s="261"/>
      <c r="EA247" s="261"/>
      <c r="EB247" s="261"/>
      <c r="EC247" s="261"/>
      <c r="ED247" s="261"/>
      <c r="EE247" s="261"/>
      <c r="EF247" s="261"/>
      <c r="EG247" s="261"/>
      <c r="EH247" s="261"/>
      <c r="EI247" s="261"/>
      <c r="EJ247" s="261"/>
      <c r="EK247" s="261"/>
      <c r="EL247" s="261"/>
      <c r="EM247" s="261"/>
      <c r="EN247" s="261"/>
      <c r="EO247" s="261"/>
      <c r="EP247" s="261"/>
      <c r="EQ247" s="261"/>
      <c r="ER247" s="261"/>
      <c r="ES247" s="261"/>
      <c r="ET247" s="261"/>
      <c r="EU247" s="261"/>
      <c r="EV247" s="261"/>
      <c r="EW247" s="261"/>
      <c r="EX247" s="261"/>
      <c r="EY247" s="261"/>
      <c r="EZ247" s="261"/>
      <c r="FA247" s="261"/>
      <c r="FB247" s="261"/>
      <c r="FC247" s="261"/>
      <c r="FD247" s="261"/>
      <c r="FE247" s="261"/>
      <c r="FF247" s="261"/>
      <c r="FG247" s="261"/>
      <c r="FH247" s="261"/>
      <c r="FI247" s="261"/>
      <c r="FJ247" s="261"/>
      <c r="FK247" s="261"/>
      <c r="FL247" s="261"/>
      <c r="FM247" s="261"/>
      <c r="FN247" s="261"/>
      <c r="FO247" s="261"/>
      <c r="FP247" s="261"/>
      <c r="FQ247" s="261"/>
      <c r="FR247" s="261"/>
      <c r="FS247" s="261"/>
      <c r="FT247" s="261"/>
      <c r="FU247" s="261"/>
      <c r="FV247" s="261"/>
    </row>
    <row r="248" spans="1:178">
      <c r="A248" s="217">
        <v>720</v>
      </c>
      <c r="B248" s="210">
        <v>100</v>
      </c>
      <c r="C248" s="210"/>
      <c r="D248" s="210"/>
      <c r="E248" s="210"/>
      <c r="F248" s="210"/>
      <c r="G248" s="237" t="s">
        <v>488</v>
      </c>
      <c r="H248" s="239">
        <v>0</v>
      </c>
      <c r="I248" s="239">
        <v>0</v>
      </c>
      <c r="J248" s="239">
        <v>0</v>
      </c>
      <c r="K248" s="239">
        <f t="shared" si="11"/>
        <v>0</v>
      </c>
      <c r="L248" s="238"/>
      <c r="M248" s="238"/>
      <c r="N248" s="238"/>
      <c r="O248" s="239">
        <f t="shared" si="9"/>
        <v>0</v>
      </c>
      <c r="P248" s="239">
        <f t="shared" si="10"/>
        <v>0</v>
      </c>
      <c r="Q248" s="242" t="s">
        <v>489</v>
      </c>
      <c r="R248" s="261"/>
      <c r="S248" s="261"/>
      <c r="T248" s="261"/>
      <c r="U248" s="261"/>
      <c r="V248" s="261"/>
      <c r="W248" s="261"/>
      <c r="X248" s="261"/>
      <c r="Y248" s="261"/>
      <c r="Z248" s="261"/>
      <c r="AA248" s="261"/>
      <c r="AB248" s="261"/>
      <c r="AC248" s="261"/>
      <c r="AD248" s="261"/>
      <c r="AE248" s="261"/>
      <c r="AF248" s="261"/>
      <c r="AG248" s="261"/>
      <c r="AH248" s="261"/>
      <c r="AI248" s="261"/>
      <c r="AJ248" s="261"/>
      <c r="AK248" s="261"/>
      <c r="AL248" s="261"/>
      <c r="AM248" s="261"/>
      <c r="AN248" s="261"/>
      <c r="AO248" s="261"/>
      <c r="AP248" s="261"/>
      <c r="AQ248" s="261"/>
      <c r="AR248" s="261"/>
      <c r="AS248" s="261"/>
      <c r="AT248" s="261"/>
      <c r="AU248" s="261"/>
      <c r="AV248" s="261"/>
      <c r="AW248" s="261"/>
      <c r="AX248" s="261"/>
      <c r="AY248" s="261"/>
      <c r="AZ248" s="261"/>
      <c r="BA248" s="261"/>
      <c r="BB248" s="261"/>
      <c r="BC248" s="261"/>
      <c r="BD248" s="261"/>
      <c r="BE248" s="261"/>
      <c r="BF248" s="261"/>
      <c r="BG248" s="261"/>
      <c r="BH248" s="261"/>
      <c r="BI248" s="261"/>
      <c r="BJ248" s="261"/>
      <c r="BK248" s="261"/>
      <c r="BL248" s="261"/>
      <c r="BM248" s="261"/>
      <c r="BN248" s="261"/>
      <c r="BO248" s="261"/>
      <c r="BP248" s="261"/>
      <c r="BQ248" s="261"/>
      <c r="BR248" s="261"/>
      <c r="BS248" s="261"/>
      <c r="BT248" s="261"/>
      <c r="BU248" s="261"/>
      <c r="BV248" s="261"/>
      <c r="BW248" s="261"/>
      <c r="BX248" s="261"/>
      <c r="BY248" s="261"/>
      <c r="BZ248" s="261"/>
      <c r="CA248" s="261"/>
      <c r="CB248" s="261"/>
      <c r="CC248" s="261"/>
      <c r="CD248" s="261"/>
      <c r="CE248" s="261"/>
      <c r="CF248" s="261"/>
      <c r="CG248" s="261"/>
      <c r="CH248" s="261"/>
      <c r="CI248" s="261"/>
      <c r="CJ248" s="261"/>
      <c r="CK248" s="261"/>
      <c r="CL248" s="261"/>
      <c r="CM248" s="261"/>
      <c r="CN248" s="261"/>
      <c r="CO248" s="261"/>
      <c r="CP248" s="261"/>
      <c r="CQ248" s="261"/>
      <c r="CR248" s="261"/>
      <c r="CS248" s="261"/>
      <c r="CT248" s="261"/>
      <c r="CU248" s="261"/>
      <c r="CV248" s="261"/>
      <c r="CW248" s="261"/>
      <c r="CX248" s="261"/>
      <c r="CY248" s="261"/>
      <c r="CZ248" s="261"/>
      <c r="DA248" s="261"/>
      <c r="DB248" s="261"/>
      <c r="DC248" s="261"/>
      <c r="DD248" s="261"/>
      <c r="DE248" s="261"/>
      <c r="DF248" s="261"/>
      <c r="DG248" s="261"/>
      <c r="DH248" s="261"/>
      <c r="DI248" s="261"/>
      <c r="DJ248" s="261"/>
      <c r="DK248" s="261"/>
      <c r="DL248" s="261"/>
      <c r="DM248" s="261"/>
      <c r="DN248" s="261"/>
      <c r="DO248" s="261"/>
      <c r="DP248" s="261"/>
      <c r="DQ248" s="261"/>
      <c r="DR248" s="261"/>
      <c r="DS248" s="261"/>
      <c r="DT248" s="261"/>
      <c r="DU248" s="261"/>
      <c r="DV248" s="261"/>
      <c r="DW248" s="261"/>
      <c r="DX248" s="261"/>
      <c r="DY248" s="261"/>
      <c r="DZ248" s="261"/>
      <c r="EA248" s="261"/>
      <c r="EB248" s="261"/>
      <c r="EC248" s="261"/>
      <c r="ED248" s="261"/>
      <c r="EE248" s="261"/>
      <c r="EF248" s="261"/>
      <c r="EG248" s="261"/>
      <c r="EH248" s="261"/>
      <c r="EI248" s="261"/>
      <c r="EJ248" s="261"/>
      <c r="EK248" s="261"/>
      <c r="EL248" s="261"/>
      <c r="EM248" s="261"/>
      <c r="EN248" s="261"/>
      <c r="EO248" s="261"/>
      <c r="EP248" s="261"/>
      <c r="EQ248" s="261"/>
      <c r="ER248" s="261"/>
      <c r="ES248" s="261"/>
      <c r="ET248" s="261"/>
      <c r="EU248" s="261"/>
      <c r="EV248" s="261"/>
      <c r="EW248" s="261"/>
      <c r="EX248" s="261"/>
      <c r="EY248" s="261"/>
      <c r="EZ248" s="261"/>
      <c r="FA248" s="261"/>
      <c r="FB248" s="261"/>
      <c r="FC248" s="261"/>
      <c r="FD248" s="261"/>
      <c r="FE248" s="261"/>
      <c r="FF248" s="261"/>
      <c r="FG248" s="261"/>
      <c r="FH248" s="261"/>
      <c r="FI248" s="261"/>
      <c r="FJ248" s="261"/>
      <c r="FK248" s="261"/>
      <c r="FL248" s="261"/>
      <c r="FM248" s="261"/>
      <c r="FN248" s="261"/>
      <c r="FO248" s="261"/>
      <c r="FP248" s="261"/>
      <c r="FQ248" s="261"/>
      <c r="FR248" s="261"/>
      <c r="FS248" s="261"/>
      <c r="FT248" s="261"/>
      <c r="FU248" s="261"/>
      <c r="FV248" s="261"/>
    </row>
    <row r="249" spans="1:178">
      <c r="A249" s="217">
        <v>720</v>
      </c>
      <c r="B249" s="213">
        <v>200</v>
      </c>
      <c r="C249" s="213"/>
      <c r="D249" s="213"/>
      <c r="E249" s="213"/>
      <c r="F249" s="213"/>
      <c r="G249" s="233" t="s">
        <v>490</v>
      </c>
      <c r="H249" s="241">
        <v>0</v>
      </c>
      <c r="I249" s="241">
        <v>0</v>
      </c>
      <c r="J249" s="241">
        <v>0</v>
      </c>
      <c r="K249" s="241">
        <f t="shared" si="11"/>
        <v>0</v>
      </c>
      <c r="L249" s="240"/>
      <c r="M249" s="240"/>
      <c r="N249" s="240"/>
      <c r="O249" s="241">
        <f t="shared" si="9"/>
        <v>0</v>
      </c>
      <c r="P249" s="241">
        <f t="shared" si="10"/>
        <v>0</v>
      </c>
      <c r="Q249" s="242" t="s">
        <v>491</v>
      </c>
      <c r="R249" s="261"/>
      <c r="S249" s="261"/>
      <c r="T249" s="261"/>
      <c r="U249" s="261"/>
      <c r="V249" s="261"/>
      <c r="W249" s="261"/>
      <c r="X249" s="261"/>
      <c r="Y249" s="261"/>
      <c r="Z249" s="261"/>
      <c r="AA249" s="261"/>
      <c r="AB249" s="261"/>
      <c r="AC249" s="261"/>
      <c r="AD249" s="261"/>
      <c r="AE249" s="261"/>
      <c r="AF249" s="261"/>
      <c r="AG249" s="261"/>
      <c r="AH249" s="261"/>
      <c r="AI249" s="261"/>
      <c r="AJ249" s="261"/>
      <c r="AK249" s="261"/>
      <c r="AL249" s="261"/>
      <c r="AM249" s="261"/>
      <c r="AN249" s="261"/>
      <c r="AO249" s="261"/>
      <c r="AP249" s="261"/>
      <c r="AQ249" s="261"/>
      <c r="AR249" s="261"/>
      <c r="AS249" s="261"/>
      <c r="AT249" s="261"/>
      <c r="AU249" s="261"/>
      <c r="AV249" s="261"/>
      <c r="AW249" s="261"/>
      <c r="AX249" s="261"/>
      <c r="AY249" s="261"/>
      <c r="AZ249" s="261"/>
      <c r="BA249" s="261"/>
      <c r="BB249" s="261"/>
      <c r="BC249" s="261"/>
      <c r="BD249" s="261"/>
      <c r="BE249" s="261"/>
      <c r="BF249" s="261"/>
      <c r="BG249" s="261"/>
      <c r="BH249" s="261"/>
      <c r="BI249" s="261"/>
      <c r="BJ249" s="261"/>
      <c r="BK249" s="261"/>
      <c r="BL249" s="261"/>
      <c r="BM249" s="261"/>
      <c r="BN249" s="261"/>
      <c r="BO249" s="261"/>
      <c r="BP249" s="261"/>
      <c r="BQ249" s="261"/>
      <c r="BR249" s="261"/>
      <c r="BS249" s="261"/>
      <c r="BT249" s="261"/>
      <c r="BU249" s="261"/>
      <c r="BV249" s="261"/>
      <c r="BW249" s="261"/>
      <c r="BX249" s="261"/>
      <c r="BY249" s="261"/>
      <c r="BZ249" s="261"/>
      <c r="CA249" s="261"/>
      <c r="CB249" s="261"/>
      <c r="CC249" s="261"/>
      <c r="CD249" s="261"/>
      <c r="CE249" s="261"/>
      <c r="CF249" s="261"/>
      <c r="CG249" s="261"/>
      <c r="CH249" s="261"/>
      <c r="CI249" s="261"/>
      <c r="CJ249" s="261"/>
      <c r="CK249" s="261"/>
      <c r="CL249" s="261"/>
      <c r="CM249" s="261"/>
      <c r="CN249" s="261"/>
      <c r="CO249" s="261"/>
      <c r="CP249" s="261"/>
      <c r="CQ249" s="261"/>
      <c r="CR249" s="261"/>
      <c r="CS249" s="261"/>
      <c r="CT249" s="261"/>
      <c r="CU249" s="261"/>
      <c r="CV249" s="261"/>
      <c r="CW249" s="261"/>
      <c r="CX249" s="261"/>
      <c r="CY249" s="261"/>
      <c r="CZ249" s="261"/>
      <c r="DA249" s="261"/>
      <c r="DB249" s="261"/>
      <c r="DC249" s="261"/>
      <c r="DD249" s="261"/>
      <c r="DE249" s="261"/>
      <c r="DF249" s="261"/>
      <c r="DG249" s="261"/>
      <c r="DH249" s="261"/>
      <c r="DI249" s="261"/>
      <c r="DJ249" s="261"/>
      <c r="DK249" s="261"/>
      <c r="DL249" s="261"/>
      <c r="DM249" s="261"/>
      <c r="DN249" s="261"/>
      <c r="DO249" s="261"/>
      <c r="DP249" s="261"/>
      <c r="DQ249" s="261"/>
      <c r="DR249" s="261"/>
      <c r="DS249" s="261"/>
      <c r="DT249" s="261"/>
      <c r="DU249" s="261"/>
      <c r="DV249" s="261"/>
      <c r="DW249" s="261"/>
      <c r="DX249" s="261"/>
      <c r="DY249" s="261"/>
      <c r="DZ249" s="261"/>
      <c r="EA249" s="261"/>
      <c r="EB249" s="261"/>
      <c r="EC249" s="261"/>
      <c r="ED249" s="261"/>
      <c r="EE249" s="261"/>
      <c r="EF249" s="261"/>
      <c r="EG249" s="261"/>
      <c r="EH249" s="261"/>
      <c r="EI249" s="261"/>
      <c r="EJ249" s="261"/>
      <c r="EK249" s="261"/>
      <c r="EL249" s="261"/>
      <c r="EM249" s="261"/>
      <c r="EN249" s="261"/>
      <c r="EO249" s="261"/>
      <c r="EP249" s="261"/>
      <c r="EQ249" s="261"/>
      <c r="ER249" s="261"/>
      <c r="ES249" s="261"/>
      <c r="ET249" s="261"/>
      <c r="EU249" s="261"/>
      <c r="EV249" s="261"/>
      <c r="EW249" s="261"/>
      <c r="EX249" s="261"/>
      <c r="EY249" s="261"/>
      <c r="EZ249" s="261"/>
      <c r="FA249" s="261"/>
      <c r="FB249" s="261"/>
      <c r="FC249" s="261"/>
      <c r="FD249" s="261"/>
      <c r="FE249" s="261"/>
      <c r="FF249" s="261"/>
      <c r="FG249" s="261"/>
      <c r="FH249" s="261"/>
      <c r="FI249" s="261"/>
      <c r="FJ249" s="261"/>
      <c r="FK249" s="261"/>
      <c r="FL249" s="261"/>
      <c r="FM249" s="261"/>
      <c r="FN249" s="261"/>
      <c r="FO249" s="261"/>
      <c r="FP249" s="261"/>
      <c r="FQ249" s="261"/>
      <c r="FR249" s="261"/>
      <c r="FS249" s="261"/>
      <c r="FT249" s="261"/>
      <c r="FU249" s="261"/>
      <c r="FV249" s="261"/>
    </row>
    <row r="250" spans="1:178">
      <c r="A250" s="217">
        <v>720</v>
      </c>
      <c r="B250" s="213">
        <v>200</v>
      </c>
      <c r="C250" s="213">
        <v>100</v>
      </c>
      <c r="D250" s="213"/>
      <c r="E250" s="213"/>
      <c r="F250" s="213"/>
      <c r="G250" s="233" t="s">
        <v>492</v>
      </c>
      <c r="H250" s="239">
        <v>6012</v>
      </c>
      <c r="I250" s="239">
        <v>0</v>
      </c>
      <c r="J250" s="239">
        <v>0</v>
      </c>
      <c r="K250" s="239">
        <f t="shared" si="11"/>
        <v>0</v>
      </c>
      <c r="L250" s="238"/>
      <c r="M250" s="238"/>
      <c r="N250" s="238"/>
      <c r="O250" s="239">
        <f t="shared" si="9"/>
        <v>-6012</v>
      </c>
      <c r="P250" s="239">
        <f t="shared" si="10"/>
        <v>0</v>
      </c>
      <c r="Q250" s="242" t="s">
        <v>493</v>
      </c>
      <c r="R250" s="261"/>
      <c r="S250" s="261"/>
      <c r="T250" s="261"/>
      <c r="U250" s="261"/>
      <c r="V250" s="261"/>
      <c r="W250" s="261"/>
      <c r="X250" s="261"/>
      <c r="Y250" s="261"/>
      <c r="Z250" s="261"/>
      <c r="AA250" s="261"/>
      <c r="AB250" s="261"/>
      <c r="AC250" s="261"/>
      <c r="AD250" s="261"/>
      <c r="AE250" s="261"/>
      <c r="AF250" s="261"/>
      <c r="AG250" s="261"/>
      <c r="AH250" s="261"/>
      <c r="AI250" s="261"/>
      <c r="AJ250" s="261"/>
      <c r="AK250" s="261"/>
      <c r="AL250" s="261"/>
      <c r="AM250" s="261"/>
      <c r="AN250" s="261"/>
      <c r="AO250" s="261"/>
      <c r="AP250" s="261"/>
      <c r="AQ250" s="261"/>
      <c r="AR250" s="261"/>
      <c r="AS250" s="261"/>
      <c r="AT250" s="261"/>
      <c r="AU250" s="261"/>
      <c r="AV250" s="261"/>
      <c r="AW250" s="261"/>
      <c r="AX250" s="261"/>
      <c r="AY250" s="261"/>
      <c r="AZ250" s="261"/>
      <c r="BA250" s="261"/>
      <c r="BB250" s="261"/>
      <c r="BC250" s="261"/>
      <c r="BD250" s="261"/>
      <c r="BE250" s="261"/>
      <c r="BF250" s="261"/>
      <c r="BG250" s="261"/>
      <c r="BH250" s="261"/>
      <c r="BI250" s="261"/>
      <c r="BJ250" s="261"/>
      <c r="BK250" s="261"/>
      <c r="BL250" s="261"/>
      <c r="BM250" s="261"/>
      <c r="BN250" s="261"/>
      <c r="BO250" s="261"/>
      <c r="BP250" s="261"/>
      <c r="BQ250" s="261"/>
      <c r="BR250" s="261"/>
      <c r="BS250" s="261"/>
      <c r="BT250" s="261"/>
      <c r="BU250" s="261"/>
      <c r="BV250" s="261"/>
      <c r="BW250" s="261"/>
      <c r="BX250" s="261"/>
      <c r="BY250" s="261"/>
      <c r="BZ250" s="261"/>
      <c r="CA250" s="261"/>
      <c r="CB250" s="261"/>
      <c r="CC250" s="261"/>
      <c r="CD250" s="261"/>
      <c r="CE250" s="261"/>
      <c r="CF250" s="261"/>
      <c r="CG250" s="261"/>
      <c r="CH250" s="261"/>
      <c r="CI250" s="261"/>
      <c r="CJ250" s="261"/>
      <c r="CK250" s="261"/>
      <c r="CL250" s="261"/>
      <c r="CM250" s="261"/>
      <c r="CN250" s="261"/>
      <c r="CO250" s="261"/>
      <c r="CP250" s="261"/>
      <c r="CQ250" s="261"/>
      <c r="CR250" s="261"/>
      <c r="CS250" s="261"/>
      <c r="CT250" s="261"/>
      <c r="CU250" s="261"/>
      <c r="CV250" s="261"/>
      <c r="CW250" s="261"/>
      <c r="CX250" s="261"/>
      <c r="CY250" s="261"/>
      <c r="CZ250" s="261"/>
      <c r="DA250" s="261"/>
      <c r="DB250" s="261"/>
      <c r="DC250" s="261"/>
      <c r="DD250" s="261"/>
      <c r="DE250" s="261"/>
      <c r="DF250" s="261"/>
      <c r="DG250" s="261"/>
      <c r="DH250" s="261"/>
      <c r="DI250" s="261"/>
      <c r="DJ250" s="261"/>
      <c r="DK250" s="261"/>
      <c r="DL250" s="261"/>
      <c r="DM250" s="261"/>
      <c r="DN250" s="261"/>
      <c r="DO250" s="261"/>
      <c r="DP250" s="261"/>
      <c r="DQ250" s="261"/>
      <c r="DR250" s="261"/>
      <c r="DS250" s="261"/>
      <c r="DT250" s="261"/>
      <c r="DU250" s="261"/>
      <c r="DV250" s="261"/>
      <c r="DW250" s="261"/>
      <c r="DX250" s="261"/>
      <c r="DY250" s="261"/>
      <c r="DZ250" s="261"/>
      <c r="EA250" s="261"/>
      <c r="EB250" s="261"/>
      <c r="EC250" s="261"/>
      <c r="ED250" s="261"/>
      <c r="EE250" s="261"/>
      <c r="EF250" s="261"/>
      <c r="EG250" s="261"/>
      <c r="EH250" s="261"/>
      <c r="EI250" s="261"/>
      <c r="EJ250" s="261"/>
      <c r="EK250" s="261"/>
      <c r="EL250" s="261"/>
      <c r="EM250" s="261"/>
      <c r="EN250" s="261"/>
      <c r="EO250" s="261"/>
      <c r="EP250" s="261"/>
      <c r="EQ250" s="261"/>
      <c r="ER250" s="261"/>
      <c r="ES250" s="261"/>
      <c r="ET250" s="261"/>
      <c r="EU250" s="261"/>
      <c r="EV250" s="261"/>
      <c r="EW250" s="261"/>
      <c r="EX250" s="261"/>
      <c r="EY250" s="261"/>
      <c r="EZ250" s="261"/>
      <c r="FA250" s="261"/>
      <c r="FB250" s="261"/>
      <c r="FC250" s="261"/>
      <c r="FD250" s="261"/>
      <c r="FE250" s="261"/>
      <c r="FF250" s="261"/>
      <c r="FG250" s="261"/>
      <c r="FH250" s="261"/>
      <c r="FI250" s="261"/>
      <c r="FJ250" s="261"/>
      <c r="FK250" s="261"/>
      <c r="FL250" s="261"/>
      <c r="FM250" s="261"/>
      <c r="FN250" s="261"/>
      <c r="FO250" s="261"/>
      <c r="FP250" s="261"/>
      <c r="FQ250" s="261"/>
      <c r="FR250" s="261"/>
      <c r="FS250" s="261"/>
      <c r="FT250" s="261"/>
      <c r="FU250" s="261"/>
      <c r="FV250" s="261"/>
    </row>
    <row r="251" spans="1:178">
      <c r="A251" s="217">
        <v>720</v>
      </c>
      <c r="B251" s="213">
        <v>200</v>
      </c>
      <c r="C251" s="213">
        <v>200</v>
      </c>
      <c r="D251" s="213"/>
      <c r="E251" s="213"/>
      <c r="F251" s="213"/>
      <c r="G251" s="233" t="s">
        <v>494</v>
      </c>
      <c r="H251" s="241">
        <v>0</v>
      </c>
      <c r="I251" s="241">
        <v>0</v>
      </c>
      <c r="J251" s="241">
        <v>0</v>
      </c>
      <c r="K251" s="241">
        <f t="shared" si="11"/>
        <v>0</v>
      </c>
      <c r="L251" s="240"/>
      <c r="M251" s="240"/>
      <c r="N251" s="240"/>
      <c r="O251" s="241">
        <f t="shared" si="9"/>
        <v>0</v>
      </c>
      <c r="P251" s="241">
        <f t="shared" si="10"/>
        <v>0</v>
      </c>
      <c r="Q251" s="242" t="s">
        <v>495</v>
      </c>
      <c r="R251" s="261"/>
      <c r="S251" s="261"/>
      <c r="T251" s="261"/>
      <c r="U251" s="261"/>
      <c r="V251" s="261"/>
      <c r="W251" s="261"/>
      <c r="X251" s="261"/>
      <c r="Y251" s="261"/>
      <c r="Z251" s="261"/>
      <c r="AA251" s="261"/>
      <c r="AB251" s="261"/>
      <c r="AC251" s="261"/>
      <c r="AD251" s="261"/>
      <c r="AE251" s="261"/>
      <c r="AF251" s="261"/>
      <c r="AG251" s="261"/>
      <c r="AH251" s="261"/>
      <c r="AI251" s="261"/>
      <c r="AJ251" s="261"/>
      <c r="AK251" s="261"/>
      <c r="AL251" s="261"/>
      <c r="AM251" s="261"/>
      <c r="AN251" s="261"/>
      <c r="AO251" s="261"/>
      <c r="AP251" s="261"/>
      <c r="AQ251" s="261"/>
      <c r="AR251" s="261"/>
      <c r="AS251" s="261"/>
      <c r="AT251" s="261"/>
      <c r="AU251" s="261"/>
      <c r="AV251" s="261"/>
      <c r="AW251" s="261"/>
      <c r="AX251" s="261"/>
      <c r="AY251" s="261"/>
      <c r="AZ251" s="261"/>
      <c r="BA251" s="261"/>
      <c r="BB251" s="261"/>
      <c r="BC251" s="261"/>
      <c r="BD251" s="261"/>
      <c r="BE251" s="261"/>
      <c r="BF251" s="261"/>
      <c r="BG251" s="261"/>
      <c r="BH251" s="261"/>
      <c r="BI251" s="261"/>
      <c r="BJ251" s="261"/>
      <c r="BK251" s="261"/>
      <c r="BL251" s="261"/>
      <c r="BM251" s="261"/>
      <c r="BN251" s="261"/>
      <c r="BO251" s="261"/>
      <c r="BP251" s="261"/>
      <c r="BQ251" s="261"/>
      <c r="BR251" s="261"/>
      <c r="BS251" s="261"/>
      <c r="BT251" s="261"/>
      <c r="BU251" s="261"/>
      <c r="BV251" s="261"/>
      <c r="BW251" s="261"/>
      <c r="BX251" s="261"/>
      <c r="BY251" s="261"/>
      <c r="BZ251" s="261"/>
      <c r="CA251" s="261"/>
      <c r="CB251" s="261"/>
      <c r="CC251" s="261"/>
      <c r="CD251" s="261"/>
      <c r="CE251" s="261"/>
      <c r="CF251" s="261"/>
      <c r="CG251" s="261"/>
      <c r="CH251" s="261"/>
      <c r="CI251" s="261"/>
      <c r="CJ251" s="261"/>
      <c r="CK251" s="261"/>
      <c r="CL251" s="261"/>
      <c r="CM251" s="261"/>
      <c r="CN251" s="261"/>
      <c r="CO251" s="261"/>
      <c r="CP251" s="261"/>
      <c r="CQ251" s="261"/>
      <c r="CR251" s="261"/>
      <c r="CS251" s="261"/>
      <c r="CT251" s="261"/>
      <c r="CU251" s="261"/>
      <c r="CV251" s="261"/>
      <c r="CW251" s="261"/>
      <c r="CX251" s="261"/>
      <c r="CY251" s="261"/>
      <c r="CZ251" s="261"/>
      <c r="DA251" s="261"/>
      <c r="DB251" s="261"/>
      <c r="DC251" s="261"/>
      <c r="DD251" s="261"/>
      <c r="DE251" s="261"/>
      <c r="DF251" s="261"/>
      <c r="DG251" s="261"/>
      <c r="DH251" s="261"/>
      <c r="DI251" s="261"/>
      <c r="DJ251" s="261"/>
      <c r="DK251" s="261"/>
      <c r="DL251" s="261"/>
      <c r="DM251" s="261"/>
      <c r="DN251" s="261"/>
      <c r="DO251" s="261"/>
      <c r="DP251" s="261"/>
      <c r="DQ251" s="261"/>
      <c r="DR251" s="261"/>
      <c r="DS251" s="261"/>
      <c r="DT251" s="261"/>
      <c r="DU251" s="261"/>
      <c r="DV251" s="261"/>
      <c r="DW251" s="261"/>
      <c r="DX251" s="261"/>
      <c r="DY251" s="261"/>
      <c r="DZ251" s="261"/>
      <c r="EA251" s="261"/>
      <c r="EB251" s="261"/>
      <c r="EC251" s="261"/>
      <c r="ED251" s="261"/>
      <c r="EE251" s="261"/>
      <c r="EF251" s="261"/>
      <c r="EG251" s="261"/>
      <c r="EH251" s="261"/>
      <c r="EI251" s="261"/>
      <c r="EJ251" s="261"/>
      <c r="EK251" s="261"/>
      <c r="EL251" s="261"/>
      <c r="EM251" s="261"/>
      <c r="EN251" s="261"/>
      <c r="EO251" s="261"/>
      <c r="EP251" s="261"/>
      <c r="EQ251" s="261"/>
      <c r="ER251" s="261"/>
      <c r="ES251" s="261"/>
      <c r="ET251" s="261"/>
      <c r="EU251" s="261"/>
      <c r="EV251" s="261"/>
      <c r="EW251" s="261"/>
      <c r="EX251" s="261"/>
      <c r="EY251" s="261"/>
      <c r="EZ251" s="261"/>
      <c r="FA251" s="261"/>
      <c r="FB251" s="261"/>
      <c r="FC251" s="261"/>
      <c r="FD251" s="261"/>
      <c r="FE251" s="261"/>
      <c r="FF251" s="261"/>
      <c r="FG251" s="261"/>
      <c r="FH251" s="261"/>
      <c r="FI251" s="261"/>
      <c r="FJ251" s="261"/>
      <c r="FK251" s="261"/>
      <c r="FL251" s="261"/>
      <c r="FM251" s="261"/>
      <c r="FN251" s="261"/>
      <c r="FO251" s="261"/>
      <c r="FP251" s="261"/>
      <c r="FQ251" s="261"/>
      <c r="FR251" s="261"/>
      <c r="FS251" s="261"/>
      <c r="FT251" s="261"/>
      <c r="FU251" s="261"/>
      <c r="FV251" s="261"/>
    </row>
    <row r="252" spans="1:178">
      <c r="A252" s="217">
        <v>720</v>
      </c>
      <c r="B252" s="213">
        <v>200</v>
      </c>
      <c r="C252" s="213">
        <v>200</v>
      </c>
      <c r="D252" s="210">
        <v>50</v>
      </c>
      <c r="E252" s="213"/>
      <c r="F252" s="213"/>
      <c r="G252" s="237" t="s">
        <v>496</v>
      </c>
      <c r="H252" s="256">
        <v>1517139</v>
      </c>
      <c r="I252" s="256">
        <v>1517139</v>
      </c>
      <c r="J252" s="256">
        <v>0</v>
      </c>
      <c r="K252" s="256">
        <f t="shared" si="11"/>
        <v>0</v>
      </c>
      <c r="L252" s="255"/>
      <c r="M252" s="255"/>
      <c r="N252" s="255"/>
      <c r="O252" s="256">
        <f t="shared" si="9"/>
        <v>-1517139</v>
      </c>
      <c r="P252" s="256">
        <f t="shared" si="10"/>
        <v>-1517139</v>
      </c>
      <c r="Q252" s="242" t="s">
        <v>497</v>
      </c>
      <c r="R252" s="261"/>
      <c r="S252" s="261"/>
      <c r="T252" s="261"/>
      <c r="U252" s="261"/>
      <c r="V252" s="261"/>
      <c r="W252" s="261"/>
      <c r="X252" s="261"/>
      <c r="Y252" s="261"/>
      <c r="Z252" s="261"/>
      <c r="AA252" s="261"/>
      <c r="AB252" s="261"/>
      <c r="AC252" s="261"/>
      <c r="AD252" s="261"/>
      <c r="AE252" s="261"/>
      <c r="AF252" s="261"/>
      <c r="AG252" s="261"/>
      <c r="AH252" s="261"/>
      <c r="AI252" s="261"/>
      <c r="AJ252" s="261"/>
      <c r="AK252" s="261"/>
      <c r="AL252" s="261"/>
      <c r="AM252" s="261"/>
      <c r="AN252" s="261"/>
      <c r="AO252" s="261"/>
      <c r="AP252" s="261"/>
      <c r="AQ252" s="261"/>
      <c r="AR252" s="261"/>
      <c r="AS252" s="261"/>
      <c r="AT252" s="261"/>
      <c r="AU252" s="261"/>
      <c r="AV252" s="261"/>
      <c r="AW252" s="261"/>
      <c r="AX252" s="261"/>
      <c r="AY252" s="261"/>
      <c r="AZ252" s="261"/>
      <c r="BA252" s="261"/>
      <c r="BB252" s="261"/>
      <c r="BC252" s="261"/>
      <c r="BD252" s="261"/>
      <c r="BE252" s="261"/>
      <c r="BF252" s="261"/>
      <c r="BG252" s="261"/>
      <c r="BH252" s="261"/>
      <c r="BI252" s="261"/>
      <c r="BJ252" s="261"/>
      <c r="BK252" s="261"/>
      <c r="BL252" s="261"/>
      <c r="BM252" s="261"/>
      <c r="BN252" s="261"/>
      <c r="BO252" s="261"/>
      <c r="BP252" s="261"/>
      <c r="BQ252" s="261"/>
      <c r="BR252" s="261"/>
      <c r="BS252" s="261"/>
      <c r="BT252" s="261"/>
      <c r="BU252" s="261"/>
      <c r="BV252" s="261"/>
      <c r="BW252" s="261"/>
      <c r="BX252" s="261"/>
      <c r="BY252" s="261"/>
      <c r="BZ252" s="261"/>
      <c r="CA252" s="261"/>
      <c r="CB252" s="261"/>
      <c r="CC252" s="261"/>
      <c r="CD252" s="261"/>
      <c r="CE252" s="261"/>
      <c r="CF252" s="261"/>
      <c r="CG252" s="261"/>
      <c r="CH252" s="261"/>
      <c r="CI252" s="261"/>
      <c r="CJ252" s="261"/>
      <c r="CK252" s="261"/>
      <c r="CL252" s="261"/>
      <c r="CM252" s="261"/>
      <c r="CN252" s="261"/>
      <c r="CO252" s="261"/>
      <c r="CP252" s="261"/>
      <c r="CQ252" s="261"/>
      <c r="CR252" s="261"/>
      <c r="CS252" s="261"/>
      <c r="CT252" s="261"/>
      <c r="CU252" s="261"/>
      <c r="CV252" s="261"/>
      <c r="CW252" s="261"/>
      <c r="CX252" s="261"/>
      <c r="CY252" s="261"/>
      <c r="CZ252" s="261"/>
      <c r="DA252" s="261"/>
      <c r="DB252" s="261"/>
      <c r="DC252" s="261"/>
      <c r="DD252" s="261"/>
      <c r="DE252" s="261"/>
      <c r="DF252" s="261"/>
      <c r="DG252" s="261"/>
      <c r="DH252" s="261"/>
      <c r="DI252" s="261"/>
      <c r="DJ252" s="261"/>
      <c r="DK252" s="261"/>
      <c r="DL252" s="261"/>
      <c r="DM252" s="261"/>
      <c r="DN252" s="261"/>
      <c r="DO252" s="261"/>
      <c r="DP252" s="261"/>
      <c r="DQ252" s="261"/>
      <c r="DR252" s="261"/>
      <c r="DS252" s="261"/>
      <c r="DT252" s="261"/>
      <c r="DU252" s="261"/>
      <c r="DV252" s="261"/>
      <c r="DW252" s="261"/>
      <c r="DX252" s="261"/>
      <c r="DY252" s="261"/>
      <c r="DZ252" s="261"/>
      <c r="EA252" s="261"/>
      <c r="EB252" s="261"/>
      <c r="EC252" s="261"/>
      <c r="ED252" s="261"/>
      <c r="EE252" s="261"/>
      <c r="EF252" s="261"/>
      <c r="EG252" s="261"/>
      <c r="EH252" s="261"/>
      <c r="EI252" s="261"/>
      <c r="EJ252" s="261"/>
      <c r="EK252" s="261"/>
      <c r="EL252" s="261"/>
      <c r="EM252" s="261"/>
      <c r="EN252" s="261"/>
      <c r="EO252" s="261"/>
      <c r="EP252" s="261"/>
      <c r="EQ252" s="261"/>
      <c r="ER252" s="261"/>
      <c r="ES252" s="261"/>
      <c r="ET252" s="261"/>
      <c r="EU252" s="261"/>
      <c r="EV252" s="261"/>
      <c r="EW252" s="261"/>
      <c r="EX252" s="261"/>
      <c r="EY252" s="261"/>
      <c r="EZ252" s="261"/>
      <c r="FA252" s="261"/>
      <c r="FB252" s="261"/>
      <c r="FC252" s="261"/>
      <c r="FD252" s="261"/>
      <c r="FE252" s="261"/>
      <c r="FF252" s="261"/>
      <c r="FG252" s="261"/>
      <c r="FH252" s="261"/>
      <c r="FI252" s="261"/>
      <c r="FJ252" s="261"/>
      <c r="FK252" s="261"/>
      <c r="FL252" s="261"/>
      <c r="FM252" s="261"/>
      <c r="FN252" s="261"/>
      <c r="FO252" s="261"/>
      <c r="FP252" s="261"/>
      <c r="FQ252" s="261"/>
      <c r="FR252" s="261"/>
      <c r="FS252" s="261"/>
      <c r="FT252" s="261"/>
      <c r="FU252" s="261"/>
      <c r="FV252" s="261"/>
    </row>
    <row r="253" spans="1:178" ht="22.5">
      <c r="A253" s="217">
        <v>720</v>
      </c>
      <c r="B253" s="213">
        <v>200</v>
      </c>
      <c r="C253" s="213">
        <v>200</v>
      </c>
      <c r="D253" s="210">
        <v>100</v>
      </c>
      <c r="E253" s="210"/>
      <c r="F253" s="210"/>
      <c r="G253" s="237" t="s">
        <v>498</v>
      </c>
      <c r="H253" s="239">
        <v>398</v>
      </c>
      <c r="I253" s="239">
        <v>0</v>
      </c>
      <c r="J253" s="239">
        <v>0</v>
      </c>
      <c r="K253" s="239">
        <f t="shared" si="11"/>
        <v>0</v>
      </c>
      <c r="L253" s="238"/>
      <c r="M253" s="238"/>
      <c r="N253" s="238"/>
      <c r="O253" s="239">
        <f t="shared" si="9"/>
        <v>-398</v>
      </c>
      <c r="P253" s="239">
        <f t="shared" si="10"/>
        <v>0</v>
      </c>
      <c r="Q253" s="242" t="s">
        <v>499</v>
      </c>
      <c r="R253" s="261"/>
      <c r="S253" s="261"/>
      <c r="T253" s="261"/>
      <c r="U253" s="261"/>
      <c r="V253" s="261"/>
      <c r="W253" s="261"/>
      <c r="X253" s="261"/>
      <c r="Y253" s="261"/>
      <c r="Z253" s="261"/>
      <c r="AA253" s="261"/>
      <c r="AB253" s="261"/>
      <c r="AC253" s="261"/>
      <c r="AD253" s="261"/>
      <c r="AE253" s="261"/>
      <c r="AF253" s="261"/>
      <c r="AG253" s="261"/>
      <c r="AH253" s="261"/>
      <c r="AI253" s="261"/>
      <c r="AJ253" s="261"/>
      <c r="AK253" s="261"/>
      <c r="AL253" s="261"/>
      <c r="AM253" s="261"/>
      <c r="AN253" s="261"/>
      <c r="AO253" s="261"/>
      <c r="AP253" s="261"/>
      <c r="AQ253" s="261"/>
      <c r="AR253" s="261"/>
      <c r="AS253" s="261"/>
      <c r="AT253" s="261"/>
      <c r="AU253" s="261"/>
      <c r="AV253" s="261"/>
      <c r="AW253" s="261"/>
      <c r="AX253" s="261"/>
      <c r="AY253" s="261"/>
      <c r="AZ253" s="261"/>
      <c r="BA253" s="261"/>
      <c r="BB253" s="261"/>
      <c r="BC253" s="261"/>
      <c r="BD253" s="261"/>
      <c r="BE253" s="261"/>
      <c r="BF253" s="261"/>
      <c r="BG253" s="261"/>
      <c r="BH253" s="261"/>
      <c r="BI253" s="261"/>
      <c r="BJ253" s="261"/>
      <c r="BK253" s="261"/>
      <c r="BL253" s="261"/>
      <c r="BM253" s="261"/>
      <c r="BN253" s="261"/>
      <c r="BO253" s="261"/>
      <c r="BP253" s="261"/>
      <c r="BQ253" s="261"/>
      <c r="BR253" s="261"/>
      <c r="BS253" s="261"/>
      <c r="BT253" s="261"/>
      <c r="BU253" s="261"/>
      <c r="BV253" s="261"/>
      <c r="BW253" s="261"/>
      <c r="BX253" s="261"/>
      <c r="BY253" s="261"/>
      <c r="BZ253" s="261"/>
      <c r="CA253" s="261"/>
      <c r="CB253" s="261"/>
      <c r="CC253" s="261"/>
      <c r="CD253" s="261"/>
      <c r="CE253" s="261"/>
      <c r="CF253" s="261"/>
      <c r="CG253" s="261"/>
      <c r="CH253" s="261"/>
      <c r="CI253" s="261"/>
      <c r="CJ253" s="261"/>
      <c r="CK253" s="261"/>
      <c r="CL253" s="261"/>
      <c r="CM253" s="261"/>
      <c r="CN253" s="261"/>
      <c r="CO253" s="261"/>
      <c r="CP253" s="261"/>
      <c r="CQ253" s="261"/>
      <c r="CR253" s="261"/>
      <c r="CS253" s="261"/>
      <c r="CT253" s="261"/>
      <c r="CU253" s="261"/>
      <c r="CV253" s="261"/>
      <c r="CW253" s="261"/>
      <c r="CX253" s="261"/>
      <c r="CY253" s="261"/>
      <c r="CZ253" s="261"/>
      <c r="DA253" s="261"/>
      <c r="DB253" s="261"/>
      <c r="DC253" s="261"/>
      <c r="DD253" s="261"/>
      <c r="DE253" s="261"/>
      <c r="DF253" s="261"/>
      <c r="DG253" s="261"/>
      <c r="DH253" s="261"/>
      <c r="DI253" s="261"/>
      <c r="DJ253" s="261"/>
      <c r="DK253" s="261"/>
      <c r="DL253" s="261"/>
      <c r="DM253" s="261"/>
      <c r="DN253" s="261"/>
      <c r="DO253" s="261"/>
      <c r="DP253" s="261"/>
      <c r="DQ253" s="261"/>
      <c r="DR253" s="261"/>
      <c r="DS253" s="261"/>
      <c r="DT253" s="261"/>
      <c r="DU253" s="261"/>
      <c r="DV253" s="261"/>
      <c r="DW253" s="261"/>
      <c r="DX253" s="261"/>
      <c r="DY253" s="261"/>
      <c r="DZ253" s="261"/>
      <c r="EA253" s="261"/>
      <c r="EB253" s="261"/>
      <c r="EC253" s="261"/>
      <c r="ED253" s="261"/>
      <c r="EE253" s="261"/>
      <c r="EF253" s="261"/>
      <c r="EG253" s="261"/>
      <c r="EH253" s="261"/>
      <c r="EI253" s="261"/>
      <c r="EJ253" s="261"/>
      <c r="EK253" s="261"/>
      <c r="EL253" s="261"/>
      <c r="EM253" s="261"/>
      <c r="EN253" s="261"/>
      <c r="EO253" s="261"/>
      <c r="EP253" s="261"/>
      <c r="EQ253" s="261"/>
      <c r="ER253" s="261"/>
      <c r="ES253" s="261"/>
      <c r="ET253" s="261"/>
      <c r="EU253" s="261"/>
      <c r="EV253" s="261"/>
      <c r="EW253" s="261"/>
      <c r="EX253" s="261"/>
      <c r="EY253" s="261"/>
      <c r="EZ253" s="261"/>
      <c r="FA253" s="261"/>
      <c r="FB253" s="261"/>
      <c r="FC253" s="261"/>
      <c r="FD253" s="261"/>
      <c r="FE253" s="261"/>
      <c r="FF253" s="261"/>
      <c r="FG253" s="261"/>
      <c r="FH253" s="261"/>
      <c r="FI253" s="261"/>
      <c r="FJ253" s="261"/>
      <c r="FK253" s="261"/>
      <c r="FL253" s="261"/>
      <c r="FM253" s="261"/>
      <c r="FN253" s="261"/>
      <c r="FO253" s="261"/>
      <c r="FP253" s="261"/>
      <c r="FQ253" s="261"/>
      <c r="FR253" s="261"/>
      <c r="FS253" s="261"/>
      <c r="FT253" s="261"/>
      <c r="FU253" s="261"/>
      <c r="FV253" s="261"/>
    </row>
    <row r="254" spans="1:178">
      <c r="A254" s="217">
        <v>720</v>
      </c>
      <c r="B254" s="213">
        <v>200</v>
      </c>
      <c r="C254" s="213">
        <v>200</v>
      </c>
      <c r="D254" s="213">
        <v>200</v>
      </c>
      <c r="E254" s="213"/>
      <c r="F254" s="213"/>
      <c r="G254" s="233" t="s">
        <v>500</v>
      </c>
      <c r="H254" s="241">
        <v>0</v>
      </c>
      <c r="I254" s="241">
        <v>0</v>
      </c>
      <c r="J254" s="241">
        <v>0</v>
      </c>
      <c r="K254" s="241">
        <f t="shared" si="11"/>
        <v>0</v>
      </c>
      <c r="L254" s="240"/>
      <c r="M254" s="240"/>
      <c r="N254" s="240"/>
      <c r="O254" s="241">
        <f t="shared" si="9"/>
        <v>0</v>
      </c>
      <c r="P254" s="241">
        <f t="shared" si="10"/>
        <v>0</v>
      </c>
      <c r="Q254" s="242" t="s">
        <v>501</v>
      </c>
    </row>
    <row r="255" spans="1:178" ht="22.5">
      <c r="A255" s="217">
        <v>720</v>
      </c>
      <c r="B255" s="213">
        <v>200</v>
      </c>
      <c r="C255" s="213">
        <v>200</v>
      </c>
      <c r="D255" s="213">
        <v>200</v>
      </c>
      <c r="E255" s="210">
        <v>10</v>
      </c>
      <c r="F255" s="212"/>
      <c r="G255" s="237" t="s">
        <v>502</v>
      </c>
      <c r="H255" s="239">
        <v>0</v>
      </c>
      <c r="I255" s="239">
        <v>0</v>
      </c>
      <c r="J255" s="239">
        <v>0</v>
      </c>
      <c r="K255" s="239">
        <f t="shared" si="11"/>
        <v>0</v>
      </c>
      <c r="L255" s="238"/>
      <c r="M255" s="238"/>
      <c r="N255" s="238"/>
      <c r="O255" s="239">
        <f t="shared" si="9"/>
        <v>0</v>
      </c>
      <c r="P255" s="239">
        <f t="shared" si="10"/>
        <v>0</v>
      </c>
      <c r="Q255" s="242" t="s">
        <v>503</v>
      </c>
      <c r="R255" s="261"/>
      <c r="S255" s="261"/>
      <c r="T255" s="261"/>
      <c r="U255" s="261"/>
      <c r="V255" s="261"/>
      <c r="W255" s="261"/>
      <c r="X255" s="261"/>
      <c r="Y255" s="261"/>
      <c r="Z255" s="261"/>
      <c r="AA255" s="261"/>
      <c r="AB255" s="261"/>
      <c r="AC255" s="261"/>
      <c r="AD255" s="261"/>
      <c r="AE255" s="261"/>
      <c r="AF255" s="261"/>
      <c r="AG255" s="261"/>
      <c r="AH255" s="261"/>
      <c r="AI255" s="261"/>
      <c r="AJ255" s="261"/>
      <c r="AK255" s="261"/>
      <c r="AL255" s="261"/>
      <c r="AM255" s="261"/>
      <c r="AN255" s="261"/>
      <c r="AO255" s="261"/>
      <c r="AP255" s="261"/>
      <c r="AQ255" s="261"/>
      <c r="AR255" s="261"/>
      <c r="AS255" s="261"/>
      <c r="AT255" s="261"/>
      <c r="AU255" s="261"/>
      <c r="AV255" s="261"/>
      <c r="AW255" s="261"/>
      <c r="AX255" s="261"/>
      <c r="AY255" s="261"/>
      <c r="AZ255" s="261"/>
      <c r="BA255" s="261"/>
      <c r="BB255" s="261"/>
      <c r="BC255" s="261"/>
      <c r="BD255" s="261"/>
      <c r="BE255" s="261"/>
      <c r="BF255" s="261"/>
      <c r="BG255" s="261"/>
      <c r="BH255" s="261"/>
      <c r="BI255" s="261"/>
      <c r="BJ255" s="261"/>
      <c r="BK255" s="261"/>
      <c r="BL255" s="261"/>
      <c r="BM255" s="261"/>
      <c r="BN255" s="261"/>
      <c r="BO255" s="261"/>
      <c r="BP255" s="261"/>
      <c r="BQ255" s="261"/>
      <c r="BR255" s="261"/>
      <c r="BS255" s="261"/>
      <c r="BT255" s="261"/>
      <c r="BU255" s="261"/>
      <c r="BV255" s="261"/>
      <c r="BW255" s="261"/>
      <c r="BX255" s="261"/>
      <c r="BY255" s="261"/>
      <c r="BZ255" s="261"/>
      <c r="CA255" s="261"/>
      <c r="CB255" s="261"/>
      <c r="CC255" s="261"/>
      <c r="CD255" s="261"/>
      <c r="CE255" s="261"/>
      <c r="CF255" s="261"/>
      <c r="CG255" s="261"/>
      <c r="CH255" s="261"/>
      <c r="CI255" s="261"/>
      <c r="CJ255" s="261"/>
      <c r="CK255" s="261"/>
      <c r="CL255" s="261"/>
      <c r="CM255" s="261"/>
      <c r="CN255" s="261"/>
      <c r="CO255" s="261"/>
      <c r="CP255" s="261"/>
      <c r="CQ255" s="261"/>
      <c r="CR255" s="261"/>
      <c r="CS255" s="261"/>
      <c r="CT255" s="261"/>
      <c r="CU255" s="261"/>
      <c r="CV255" s="261"/>
      <c r="CW255" s="261"/>
      <c r="CX255" s="261"/>
      <c r="CY255" s="261"/>
      <c r="CZ255" s="261"/>
      <c r="DA255" s="261"/>
      <c r="DB255" s="261"/>
      <c r="DC255" s="261"/>
      <c r="DD255" s="261"/>
      <c r="DE255" s="261"/>
      <c r="DF255" s="261"/>
      <c r="DG255" s="261"/>
      <c r="DH255" s="261"/>
      <c r="DI255" s="261"/>
      <c r="DJ255" s="261"/>
      <c r="DK255" s="261"/>
      <c r="DL255" s="261"/>
      <c r="DM255" s="261"/>
      <c r="DN255" s="261"/>
      <c r="DO255" s="261"/>
      <c r="DP255" s="261"/>
      <c r="DQ255" s="261"/>
      <c r="DR255" s="261"/>
      <c r="DS255" s="261"/>
      <c r="DT255" s="261"/>
      <c r="DU255" s="261"/>
      <c r="DV255" s="261"/>
      <c r="DW255" s="261"/>
      <c r="DX255" s="261"/>
      <c r="DY255" s="261"/>
      <c r="DZ255" s="261"/>
      <c r="EA255" s="261"/>
      <c r="EB255" s="261"/>
      <c r="EC255" s="261"/>
      <c r="ED255" s="261"/>
      <c r="EE255" s="261"/>
      <c r="EF255" s="261"/>
      <c r="EG255" s="261"/>
      <c r="EH255" s="261"/>
      <c r="EI255" s="261"/>
      <c r="EJ255" s="261"/>
      <c r="EK255" s="261"/>
      <c r="EL255" s="261"/>
      <c r="EM255" s="261"/>
      <c r="EN255" s="261"/>
      <c r="EO255" s="261"/>
      <c r="EP255" s="261"/>
      <c r="EQ255" s="261"/>
      <c r="ER255" s="261"/>
      <c r="ES255" s="261"/>
      <c r="ET255" s="261"/>
      <c r="EU255" s="261"/>
      <c r="EV255" s="261"/>
      <c r="EW255" s="261"/>
      <c r="EX255" s="261"/>
      <c r="EY255" s="261"/>
      <c r="EZ255" s="261"/>
      <c r="FA255" s="261"/>
      <c r="FB255" s="261"/>
      <c r="FC255" s="261"/>
      <c r="FD255" s="261"/>
      <c r="FE255" s="261"/>
      <c r="FF255" s="261"/>
      <c r="FG255" s="261"/>
      <c r="FH255" s="261"/>
      <c r="FI255" s="261"/>
      <c r="FJ255" s="261"/>
      <c r="FK255" s="261"/>
      <c r="FL255" s="261"/>
      <c r="FM255" s="261"/>
      <c r="FN255" s="261"/>
      <c r="FO255" s="261"/>
      <c r="FP255" s="261"/>
      <c r="FQ255" s="261"/>
      <c r="FR255" s="261"/>
      <c r="FS255" s="261"/>
      <c r="FT255" s="261"/>
      <c r="FU255" s="261"/>
      <c r="FV255" s="261"/>
    </row>
    <row r="256" spans="1:178">
      <c r="A256" s="217">
        <v>720</v>
      </c>
      <c r="B256" s="213">
        <v>200</v>
      </c>
      <c r="C256" s="213">
        <v>200</v>
      </c>
      <c r="D256" s="213">
        <v>200</v>
      </c>
      <c r="E256" s="210">
        <v>20</v>
      </c>
      <c r="F256" s="212"/>
      <c r="G256" s="237" t="s">
        <v>504</v>
      </c>
      <c r="H256" s="239">
        <v>13304</v>
      </c>
      <c r="I256" s="239">
        <v>0</v>
      </c>
      <c r="J256" s="239">
        <v>0</v>
      </c>
      <c r="K256" s="239">
        <f t="shared" si="11"/>
        <v>0</v>
      </c>
      <c r="L256" s="238"/>
      <c r="M256" s="238"/>
      <c r="N256" s="238"/>
      <c r="O256" s="239">
        <f t="shared" si="9"/>
        <v>-13304</v>
      </c>
      <c r="P256" s="239">
        <f t="shared" si="10"/>
        <v>0</v>
      </c>
      <c r="Q256" s="242" t="s">
        <v>505</v>
      </c>
      <c r="R256" s="261"/>
      <c r="S256" s="261"/>
      <c r="T256" s="261"/>
      <c r="U256" s="261"/>
      <c r="V256" s="261"/>
      <c r="W256" s="261"/>
      <c r="X256" s="261"/>
      <c r="Y256" s="261"/>
      <c r="Z256" s="261"/>
      <c r="AA256" s="261"/>
      <c r="AB256" s="261"/>
      <c r="AC256" s="261"/>
      <c r="AD256" s="261"/>
      <c r="AE256" s="261"/>
      <c r="AF256" s="261"/>
      <c r="AG256" s="261"/>
      <c r="AH256" s="261"/>
      <c r="AI256" s="261"/>
      <c r="AJ256" s="261"/>
      <c r="AK256" s="261"/>
      <c r="AL256" s="261"/>
      <c r="AM256" s="261"/>
      <c r="AN256" s="261"/>
      <c r="AO256" s="261"/>
      <c r="AP256" s="261"/>
      <c r="AQ256" s="261"/>
      <c r="AR256" s="261"/>
      <c r="AS256" s="261"/>
      <c r="AT256" s="261"/>
      <c r="AU256" s="261"/>
      <c r="AV256" s="261"/>
      <c r="AW256" s="261"/>
      <c r="AX256" s="261"/>
      <c r="AY256" s="261"/>
      <c r="AZ256" s="261"/>
      <c r="BA256" s="261"/>
      <c r="BB256" s="261"/>
      <c r="BC256" s="261"/>
      <c r="BD256" s="261"/>
      <c r="BE256" s="261"/>
      <c r="BF256" s="261"/>
      <c r="BG256" s="261"/>
      <c r="BH256" s="261"/>
      <c r="BI256" s="261"/>
      <c r="BJ256" s="261"/>
      <c r="BK256" s="261"/>
      <c r="BL256" s="261"/>
      <c r="BM256" s="261"/>
      <c r="BN256" s="261"/>
      <c r="BO256" s="261"/>
      <c r="BP256" s="261"/>
      <c r="BQ256" s="261"/>
      <c r="BR256" s="261"/>
      <c r="BS256" s="261"/>
      <c r="BT256" s="261"/>
      <c r="BU256" s="261"/>
      <c r="BV256" s="261"/>
      <c r="BW256" s="261"/>
      <c r="BX256" s="261"/>
      <c r="BY256" s="261"/>
      <c r="BZ256" s="261"/>
      <c r="CA256" s="261"/>
      <c r="CB256" s="261"/>
      <c r="CC256" s="261"/>
      <c r="CD256" s="261"/>
      <c r="CE256" s="261"/>
      <c r="CF256" s="261"/>
      <c r="CG256" s="261"/>
      <c r="CH256" s="261"/>
      <c r="CI256" s="261"/>
      <c r="CJ256" s="261"/>
      <c r="CK256" s="261"/>
      <c r="CL256" s="261"/>
      <c r="CM256" s="261"/>
      <c r="CN256" s="261"/>
      <c r="CO256" s="261"/>
      <c r="CP256" s="261"/>
      <c r="CQ256" s="261"/>
      <c r="CR256" s="261"/>
      <c r="CS256" s="261"/>
      <c r="CT256" s="261"/>
      <c r="CU256" s="261"/>
      <c r="CV256" s="261"/>
      <c r="CW256" s="261"/>
      <c r="CX256" s="261"/>
      <c r="CY256" s="261"/>
      <c r="CZ256" s="261"/>
      <c r="DA256" s="261"/>
      <c r="DB256" s="261"/>
      <c r="DC256" s="261"/>
      <c r="DD256" s="261"/>
      <c r="DE256" s="261"/>
      <c r="DF256" s="261"/>
      <c r="DG256" s="261"/>
      <c r="DH256" s="261"/>
      <c r="DI256" s="261"/>
      <c r="DJ256" s="261"/>
      <c r="DK256" s="261"/>
      <c r="DL256" s="261"/>
      <c r="DM256" s="261"/>
      <c r="DN256" s="261"/>
      <c r="DO256" s="261"/>
      <c r="DP256" s="261"/>
      <c r="DQ256" s="261"/>
      <c r="DR256" s="261"/>
      <c r="DS256" s="261"/>
      <c r="DT256" s="261"/>
      <c r="DU256" s="261"/>
      <c r="DV256" s="261"/>
      <c r="DW256" s="261"/>
      <c r="DX256" s="261"/>
      <c r="DY256" s="261"/>
      <c r="DZ256" s="261"/>
      <c r="EA256" s="261"/>
      <c r="EB256" s="261"/>
      <c r="EC256" s="261"/>
      <c r="ED256" s="261"/>
      <c r="EE256" s="261"/>
      <c r="EF256" s="261"/>
      <c r="EG256" s="261"/>
      <c r="EH256" s="261"/>
      <c r="EI256" s="261"/>
      <c r="EJ256" s="261"/>
      <c r="EK256" s="261"/>
      <c r="EL256" s="261"/>
      <c r="EM256" s="261"/>
      <c r="EN256" s="261"/>
      <c r="EO256" s="261"/>
      <c r="EP256" s="261"/>
      <c r="EQ256" s="261"/>
      <c r="ER256" s="261"/>
      <c r="ES256" s="261"/>
      <c r="ET256" s="261"/>
      <c r="EU256" s="261"/>
      <c r="EV256" s="261"/>
      <c r="EW256" s="261"/>
      <c r="EX256" s="261"/>
      <c r="EY256" s="261"/>
      <c r="EZ256" s="261"/>
      <c r="FA256" s="261"/>
      <c r="FB256" s="261"/>
      <c r="FC256" s="261"/>
      <c r="FD256" s="261"/>
      <c r="FE256" s="261"/>
      <c r="FF256" s="261"/>
      <c r="FG256" s="261"/>
      <c r="FH256" s="261"/>
      <c r="FI256" s="261"/>
      <c r="FJ256" s="261"/>
      <c r="FK256" s="261"/>
      <c r="FL256" s="261"/>
      <c r="FM256" s="261"/>
      <c r="FN256" s="261"/>
      <c r="FO256" s="261"/>
      <c r="FP256" s="261"/>
      <c r="FQ256" s="261"/>
      <c r="FR256" s="261"/>
      <c r="FS256" s="261"/>
      <c r="FT256" s="261"/>
      <c r="FU256" s="261"/>
      <c r="FV256" s="261"/>
    </row>
    <row r="257" spans="1:178" ht="22.5">
      <c r="A257" s="217">
        <v>720</v>
      </c>
      <c r="B257" s="213">
        <v>200</v>
      </c>
      <c r="C257" s="213">
        <v>200</v>
      </c>
      <c r="D257" s="213">
        <v>200</v>
      </c>
      <c r="E257" s="210">
        <v>30</v>
      </c>
      <c r="F257" s="212"/>
      <c r="G257" s="237" t="s">
        <v>506</v>
      </c>
      <c r="H257" s="239">
        <v>0</v>
      </c>
      <c r="I257" s="239">
        <v>0</v>
      </c>
      <c r="J257" s="239">
        <v>0</v>
      </c>
      <c r="K257" s="239">
        <f t="shared" si="11"/>
        <v>0</v>
      </c>
      <c r="L257" s="238"/>
      <c r="M257" s="238"/>
      <c r="N257" s="238"/>
      <c r="O257" s="239">
        <f t="shared" si="9"/>
        <v>0</v>
      </c>
      <c r="P257" s="239">
        <f t="shared" si="10"/>
        <v>0</v>
      </c>
      <c r="Q257" s="242" t="s">
        <v>507</v>
      </c>
      <c r="R257" s="261"/>
      <c r="S257" s="261"/>
      <c r="T257" s="261"/>
      <c r="U257" s="261"/>
      <c r="V257" s="261"/>
      <c r="W257" s="261"/>
      <c r="X257" s="261"/>
      <c r="Y257" s="261"/>
      <c r="Z257" s="261"/>
      <c r="AA257" s="261"/>
      <c r="AB257" s="261"/>
      <c r="AC257" s="261"/>
      <c r="AD257" s="261"/>
      <c r="AE257" s="261"/>
      <c r="AF257" s="261"/>
      <c r="AG257" s="261"/>
      <c r="AH257" s="261"/>
      <c r="AI257" s="261"/>
      <c r="AJ257" s="261"/>
      <c r="AK257" s="261"/>
      <c r="AL257" s="261"/>
      <c r="AM257" s="261"/>
      <c r="AN257" s="261"/>
      <c r="AO257" s="261"/>
      <c r="AP257" s="261"/>
      <c r="AQ257" s="261"/>
      <c r="AR257" s="261"/>
      <c r="AS257" s="261"/>
      <c r="AT257" s="261"/>
      <c r="AU257" s="261"/>
      <c r="AV257" s="261"/>
      <c r="AW257" s="261"/>
      <c r="AX257" s="261"/>
      <c r="AY257" s="261"/>
      <c r="AZ257" s="261"/>
      <c r="BA257" s="261"/>
      <c r="BB257" s="261"/>
      <c r="BC257" s="261"/>
      <c r="BD257" s="261"/>
      <c r="BE257" s="261"/>
      <c r="BF257" s="261"/>
      <c r="BG257" s="261"/>
      <c r="BH257" s="261"/>
      <c r="BI257" s="261"/>
      <c r="BJ257" s="261"/>
      <c r="BK257" s="261"/>
      <c r="BL257" s="261"/>
      <c r="BM257" s="261"/>
      <c r="BN257" s="261"/>
      <c r="BO257" s="261"/>
      <c r="BP257" s="261"/>
      <c r="BQ257" s="261"/>
      <c r="BR257" s="261"/>
      <c r="BS257" s="261"/>
      <c r="BT257" s="261"/>
      <c r="BU257" s="261"/>
      <c r="BV257" s="261"/>
      <c r="BW257" s="261"/>
      <c r="BX257" s="261"/>
      <c r="BY257" s="261"/>
      <c r="BZ257" s="261"/>
      <c r="CA257" s="261"/>
      <c r="CB257" s="261"/>
      <c r="CC257" s="261"/>
      <c r="CD257" s="261"/>
      <c r="CE257" s="261"/>
      <c r="CF257" s="261"/>
      <c r="CG257" s="261"/>
      <c r="CH257" s="261"/>
      <c r="CI257" s="261"/>
      <c r="CJ257" s="261"/>
      <c r="CK257" s="261"/>
      <c r="CL257" s="261"/>
      <c r="CM257" s="261"/>
      <c r="CN257" s="261"/>
      <c r="CO257" s="261"/>
      <c r="CP257" s="261"/>
      <c r="CQ257" s="261"/>
      <c r="CR257" s="261"/>
      <c r="CS257" s="261"/>
      <c r="CT257" s="261"/>
      <c r="CU257" s="261"/>
      <c r="CV257" s="261"/>
      <c r="CW257" s="261"/>
      <c r="CX257" s="261"/>
      <c r="CY257" s="261"/>
      <c r="CZ257" s="261"/>
      <c r="DA257" s="261"/>
      <c r="DB257" s="261"/>
      <c r="DC257" s="261"/>
      <c r="DD257" s="261"/>
      <c r="DE257" s="261"/>
      <c r="DF257" s="261"/>
      <c r="DG257" s="261"/>
      <c r="DH257" s="261"/>
      <c r="DI257" s="261"/>
      <c r="DJ257" s="261"/>
      <c r="DK257" s="261"/>
      <c r="DL257" s="261"/>
      <c r="DM257" s="261"/>
      <c r="DN257" s="261"/>
      <c r="DO257" s="261"/>
      <c r="DP257" s="261"/>
      <c r="DQ257" s="261"/>
      <c r="DR257" s="261"/>
      <c r="DS257" s="261"/>
      <c r="DT257" s="261"/>
      <c r="DU257" s="261"/>
      <c r="DV257" s="261"/>
      <c r="DW257" s="261"/>
      <c r="DX257" s="261"/>
      <c r="DY257" s="261"/>
      <c r="DZ257" s="261"/>
      <c r="EA257" s="261"/>
      <c r="EB257" s="261"/>
      <c r="EC257" s="261"/>
      <c r="ED257" s="261"/>
      <c r="EE257" s="261"/>
      <c r="EF257" s="261"/>
      <c r="EG257" s="261"/>
      <c r="EH257" s="261"/>
      <c r="EI257" s="261"/>
      <c r="EJ257" s="261"/>
      <c r="EK257" s="261"/>
      <c r="EL257" s="261"/>
      <c r="EM257" s="261"/>
      <c r="EN257" s="261"/>
      <c r="EO257" s="261"/>
      <c r="EP257" s="261"/>
      <c r="EQ257" s="261"/>
      <c r="ER257" s="261"/>
      <c r="ES257" s="261"/>
      <c r="ET257" s="261"/>
      <c r="EU257" s="261"/>
      <c r="EV257" s="261"/>
      <c r="EW257" s="261"/>
      <c r="EX257" s="261"/>
      <c r="EY257" s="261"/>
      <c r="EZ257" s="261"/>
      <c r="FA257" s="261"/>
      <c r="FB257" s="261"/>
      <c r="FC257" s="261"/>
      <c r="FD257" s="261"/>
      <c r="FE257" s="261"/>
      <c r="FF257" s="261"/>
      <c r="FG257" s="261"/>
      <c r="FH257" s="261"/>
      <c r="FI257" s="261"/>
      <c r="FJ257" s="261"/>
      <c r="FK257" s="261"/>
      <c r="FL257" s="261"/>
      <c r="FM257" s="261"/>
      <c r="FN257" s="261"/>
      <c r="FO257" s="261"/>
      <c r="FP257" s="261"/>
      <c r="FQ257" s="261"/>
      <c r="FR257" s="261"/>
      <c r="FS257" s="261"/>
      <c r="FT257" s="261"/>
      <c r="FU257" s="261"/>
      <c r="FV257" s="261"/>
    </row>
    <row r="258" spans="1:178" ht="22.5">
      <c r="A258" s="217">
        <v>720</v>
      </c>
      <c r="B258" s="213">
        <v>200</v>
      </c>
      <c r="C258" s="213">
        <v>200</v>
      </c>
      <c r="D258" s="213">
        <v>200</v>
      </c>
      <c r="E258" s="210">
        <v>40</v>
      </c>
      <c r="F258" s="212"/>
      <c r="G258" s="237" t="s">
        <v>508</v>
      </c>
      <c r="H258" s="239">
        <v>0</v>
      </c>
      <c r="I258" s="239">
        <v>0</v>
      </c>
      <c r="J258" s="239">
        <v>0</v>
      </c>
      <c r="K258" s="239">
        <f t="shared" si="11"/>
        <v>0</v>
      </c>
      <c r="L258" s="238"/>
      <c r="M258" s="238"/>
      <c r="N258" s="238"/>
      <c r="O258" s="239">
        <f t="shared" si="9"/>
        <v>0</v>
      </c>
      <c r="P258" s="239">
        <f t="shared" si="10"/>
        <v>0</v>
      </c>
      <c r="Q258" s="242" t="s">
        <v>509</v>
      </c>
      <c r="R258" s="261"/>
      <c r="S258" s="261"/>
      <c r="T258" s="261"/>
      <c r="U258" s="261"/>
      <c r="V258" s="261"/>
      <c r="W258" s="261"/>
      <c r="X258" s="261"/>
      <c r="Y258" s="261"/>
      <c r="Z258" s="261"/>
      <c r="AA258" s="261"/>
      <c r="AB258" s="261"/>
      <c r="AC258" s="261"/>
      <c r="AD258" s="261"/>
      <c r="AE258" s="261"/>
      <c r="AF258" s="261"/>
      <c r="AG258" s="261"/>
      <c r="AH258" s="261"/>
      <c r="AI258" s="261"/>
      <c r="AJ258" s="261"/>
      <c r="AK258" s="261"/>
      <c r="AL258" s="261"/>
      <c r="AM258" s="261"/>
      <c r="AN258" s="261"/>
      <c r="AO258" s="261"/>
      <c r="AP258" s="261"/>
      <c r="AQ258" s="261"/>
      <c r="AR258" s="261"/>
      <c r="AS258" s="261"/>
      <c r="AT258" s="261"/>
      <c r="AU258" s="261"/>
      <c r="AV258" s="261"/>
      <c r="AW258" s="261"/>
      <c r="AX258" s="261"/>
      <c r="AY258" s="261"/>
      <c r="AZ258" s="261"/>
      <c r="BA258" s="261"/>
      <c r="BB258" s="261"/>
      <c r="BC258" s="261"/>
      <c r="BD258" s="261"/>
      <c r="BE258" s="261"/>
      <c r="BF258" s="261"/>
      <c r="BG258" s="261"/>
      <c r="BH258" s="261"/>
      <c r="BI258" s="261"/>
      <c r="BJ258" s="261"/>
      <c r="BK258" s="261"/>
      <c r="BL258" s="261"/>
      <c r="BM258" s="261"/>
      <c r="BN258" s="261"/>
      <c r="BO258" s="261"/>
      <c r="BP258" s="261"/>
      <c r="BQ258" s="261"/>
      <c r="BR258" s="261"/>
      <c r="BS258" s="261"/>
      <c r="BT258" s="261"/>
      <c r="BU258" s="261"/>
      <c r="BV258" s="261"/>
      <c r="BW258" s="261"/>
      <c r="BX258" s="261"/>
      <c r="BY258" s="261"/>
      <c r="BZ258" s="261"/>
      <c r="CA258" s="261"/>
      <c r="CB258" s="261"/>
      <c r="CC258" s="261"/>
      <c r="CD258" s="261"/>
      <c r="CE258" s="261"/>
      <c r="CF258" s="261"/>
      <c r="CG258" s="261"/>
      <c r="CH258" s="261"/>
      <c r="CI258" s="261"/>
      <c r="CJ258" s="261"/>
      <c r="CK258" s="261"/>
      <c r="CL258" s="261"/>
      <c r="CM258" s="261"/>
      <c r="CN258" s="261"/>
      <c r="CO258" s="261"/>
      <c r="CP258" s="261"/>
      <c r="CQ258" s="261"/>
      <c r="CR258" s="261"/>
      <c r="CS258" s="261"/>
      <c r="CT258" s="261"/>
      <c r="CU258" s="261"/>
      <c r="CV258" s="261"/>
      <c r="CW258" s="261"/>
      <c r="CX258" s="261"/>
      <c r="CY258" s="261"/>
      <c r="CZ258" s="261"/>
      <c r="DA258" s="261"/>
      <c r="DB258" s="261"/>
      <c r="DC258" s="261"/>
      <c r="DD258" s="261"/>
      <c r="DE258" s="261"/>
      <c r="DF258" s="261"/>
      <c r="DG258" s="261"/>
      <c r="DH258" s="261"/>
      <c r="DI258" s="261"/>
      <c r="DJ258" s="261"/>
      <c r="DK258" s="261"/>
      <c r="DL258" s="261"/>
      <c r="DM258" s="261"/>
      <c r="DN258" s="261"/>
      <c r="DO258" s="261"/>
      <c r="DP258" s="261"/>
      <c r="DQ258" s="261"/>
      <c r="DR258" s="261"/>
      <c r="DS258" s="261"/>
      <c r="DT258" s="261"/>
      <c r="DU258" s="261"/>
      <c r="DV258" s="261"/>
      <c r="DW258" s="261"/>
      <c r="DX258" s="261"/>
      <c r="DY258" s="261"/>
      <c r="DZ258" s="261"/>
      <c r="EA258" s="261"/>
      <c r="EB258" s="261"/>
      <c r="EC258" s="261"/>
      <c r="ED258" s="261"/>
      <c r="EE258" s="261"/>
      <c r="EF258" s="261"/>
      <c r="EG258" s="261"/>
      <c r="EH258" s="261"/>
      <c r="EI258" s="261"/>
      <c r="EJ258" s="261"/>
      <c r="EK258" s="261"/>
      <c r="EL258" s="261"/>
      <c r="EM258" s="261"/>
      <c r="EN258" s="261"/>
      <c r="EO258" s="261"/>
      <c r="EP258" s="261"/>
      <c r="EQ258" s="261"/>
      <c r="ER258" s="261"/>
      <c r="ES258" s="261"/>
      <c r="ET258" s="261"/>
      <c r="EU258" s="261"/>
      <c r="EV258" s="261"/>
      <c r="EW258" s="261"/>
      <c r="EX258" s="261"/>
      <c r="EY258" s="261"/>
      <c r="EZ258" s="261"/>
      <c r="FA258" s="261"/>
      <c r="FB258" s="261"/>
      <c r="FC258" s="261"/>
      <c r="FD258" s="261"/>
      <c r="FE258" s="261"/>
      <c r="FF258" s="261"/>
      <c r="FG258" s="261"/>
      <c r="FH258" s="261"/>
      <c r="FI258" s="261"/>
      <c r="FJ258" s="261"/>
      <c r="FK258" s="261"/>
      <c r="FL258" s="261"/>
      <c r="FM258" s="261"/>
      <c r="FN258" s="261"/>
      <c r="FO258" s="261"/>
      <c r="FP258" s="261"/>
      <c r="FQ258" s="261"/>
      <c r="FR258" s="261"/>
      <c r="FS258" s="261"/>
      <c r="FT258" s="261"/>
      <c r="FU258" s="261"/>
      <c r="FV258" s="261"/>
    </row>
    <row r="259" spans="1:178" ht="22.5">
      <c r="A259" s="217">
        <v>720</v>
      </c>
      <c r="B259" s="213">
        <v>200</v>
      </c>
      <c r="C259" s="213">
        <v>200</v>
      </c>
      <c r="D259" s="213">
        <v>200</v>
      </c>
      <c r="E259" s="210">
        <v>50</v>
      </c>
      <c r="F259" s="212"/>
      <c r="G259" s="237" t="s">
        <v>510</v>
      </c>
      <c r="H259" s="239">
        <v>0</v>
      </c>
      <c r="I259" s="239">
        <v>0</v>
      </c>
      <c r="J259" s="239">
        <v>0</v>
      </c>
      <c r="K259" s="239">
        <f t="shared" si="11"/>
        <v>0</v>
      </c>
      <c r="L259" s="238"/>
      <c r="M259" s="238"/>
      <c r="N259" s="238"/>
      <c r="O259" s="239">
        <f t="shared" si="9"/>
        <v>0</v>
      </c>
      <c r="P259" s="239">
        <f t="shared" si="10"/>
        <v>0</v>
      </c>
      <c r="Q259" s="242" t="s">
        <v>511</v>
      </c>
      <c r="R259" s="261"/>
      <c r="S259" s="261"/>
      <c r="T259" s="261"/>
      <c r="U259" s="261"/>
      <c r="V259" s="261"/>
      <c r="W259" s="261"/>
      <c r="X259" s="261"/>
      <c r="Y259" s="261"/>
      <c r="Z259" s="261"/>
      <c r="AA259" s="261"/>
      <c r="AB259" s="261"/>
      <c r="AC259" s="261"/>
      <c r="AD259" s="261"/>
      <c r="AE259" s="261"/>
      <c r="AF259" s="261"/>
      <c r="AG259" s="261"/>
      <c r="AH259" s="261"/>
      <c r="AI259" s="261"/>
      <c r="AJ259" s="261"/>
      <c r="AK259" s="261"/>
      <c r="AL259" s="261"/>
      <c r="AM259" s="261"/>
      <c r="AN259" s="261"/>
      <c r="AO259" s="261"/>
      <c r="AP259" s="261"/>
      <c r="AQ259" s="261"/>
      <c r="AR259" s="261"/>
      <c r="AS259" s="261"/>
      <c r="AT259" s="261"/>
      <c r="AU259" s="261"/>
      <c r="AV259" s="261"/>
      <c r="AW259" s="261"/>
      <c r="AX259" s="261"/>
      <c r="AY259" s="261"/>
      <c r="AZ259" s="261"/>
      <c r="BA259" s="261"/>
      <c r="BB259" s="261"/>
      <c r="BC259" s="261"/>
      <c r="BD259" s="261"/>
      <c r="BE259" s="261"/>
      <c r="BF259" s="261"/>
      <c r="BG259" s="261"/>
      <c r="BH259" s="261"/>
      <c r="BI259" s="261"/>
      <c r="BJ259" s="261"/>
      <c r="BK259" s="261"/>
      <c r="BL259" s="261"/>
      <c r="BM259" s="261"/>
      <c r="BN259" s="261"/>
      <c r="BO259" s="261"/>
      <c r="BP259" s="261"/>
      <c r="BQ259" s="261"/>
      <c r="BR259" s="261"/>
      <c r="BS259" s="261"/>
      <c r="BT259" s="261"/>
      <c r="BU259" s="261"/>
      <c r="BV259" s="261"/>
      <c r="BW259" s="261"/>
      <c r="BX259" s="261"/>
      <c r="BY259" s="261"/>
      <c r="BZ259" s="261"/>
      <c r="CA259" s="261"/>
      <c r="CB259" s="261"/>
      <c r="CC259" s="261"/>
      <c r="CD259" s="261"/>
      <c r="CE259" s="261"/>
      <c r="CF259" s="261"/>
      <c r="CG259" s="261"/>
      <c r="CH259" s="261"/>
      <c r="CI259" s="261"/>
      <c r="CJ259" s="261"/>
      <c r="CK259" s="261"/>
      <c r="CL259" s="261"/>
      <c r="CM259" s="261"/>
      <c r="CN259" s="261"/>
      <c r="CO259" s="261"/>
      <c r="CP259" s="261"/>
      <c r="CQ259" s="261"/>
      <c r="CR259" s="261"/>
      <c r="CS259" s="261"/>
      <c r="CT259" s="261"/>
      <c r="CU259" s="261"/>
      <c r="CV259" s="261"/>
      <c r="CW259" s="261"/>
      <c r="CX259" s="261"/>
      <c r="CY259" s="261"/>
      <c r="CZ259" s="261"/>
      <c r="DA259" s="261"/>
      <c r="DB259" s="261"/>
      <c r="DC259" s="261"/>
      <c r="DD259" s="261"/>
      <c r="DE259" s="261"/>
      <c r="DF259" s="261"/>
      <c r="DG259" s="261"/>
      <c r="DH259" s="261"/>
      <c r="DI259" s="261"/>
      <c r="DJ259" s="261"/>
      <c r="DK259" s="261"/>
      <c r="DL259" s="261"/>
      <c r="DM259" s="261"/>
      <c r="DN259" s="261"/>
      <c r="DO259" s="261"/>
      <c r="DP259" s="261"/>
      <c r="DQ259" s="261"/>
      <c r="DR259" s="261"/>
      <c r="DS259" s="261"/>
      <c r="DT259" s="261"/>
      <c r="DU259" s="261"/>
      <c r="DV259" s="261"/>
      <c r="DW259" s="261"/>
      <c r="DX259" s="261"/>
      <c r="DY259" s="261"/>
      <c r="DZ259" s="261"/>
      <c r="EA259" s="261"/>
      <c r="EB259" s="261"/>
      <c r="EC259" s="261"/>
      <c r="ED259" s="261"/>
      <c r="EE259" s="261"/>
      <c r="EF259" s="261"/>
      <c r="EG259" s="261"/>
      <c r="EH259" s="261"/>
      <c r="EI259" s="261"/>
      <c r="EJ259" s="261"/>
      <c r="EK259" s="261"/>
      <c r="EL259" s="261"/>
      <c r="EM259" s="261"/>
      <c r="EN259" s="261"/>
      <c r="EO259" s="261"/>
      <c r="EP259" s="261"/>
      <c r="EQ259" s="261"/>
      <c r="ER259" s="261"/>
      <c r="ES259" s="261"/>
      <c r="ET259" s="261"/>
      <c r="EU259" s="261"/>
      <c r="EV259" s="261"/>
      <c r="EW259" s="261"/>
      <c r="EX259" s="261"/>
      <c r="EY259" s="261"/>
      <c r="EZ259" s="261"/>
      <c r="FA259" s="261"/>
      <c r="FB259" s="261"/>
      <c r="FC259" s="261"/>
      <c r="FD259" s="261"/>
      <c r="FE259" s="261"/>
      <c r="FF259" s="261"/>
      <c r="FG259" s="261"/>
      <c r="FH259" s="261"/>
      <c r="FI259" s="261"/>
      <c r="FJ259" s="261"/>
      <c r="FK259" s="261"/>
      <c r="FL259" s="261"/>
      <c r="FM259" s="261"/>
      <c r="FN259" s="261"/>
      <c r="FO259" s="261"/>
      <c r="FP259" s="261"/>
      <c r="FQ259" s="261"/>
      <c r="FR259" s="261"/>
      <c r="FS259" s="261"/>
      <c r="FT259" s="261"/>
      <c r="FU259" s="261"/>
      <c r="FV259" s="261"/>
    </row>
    <row r="260" spans="1:178" ht="22.5">
      <c r="A260" s="217">
        <v>720</v>
      </c>
      <c r="B260" s="213">
        <v>200</v>
      </c>
      <c r="C260" s="213">
        <v>200</v>
      </c>
      <c r="D260" s="213">
        <v>200</v>
      </c>
      <c r="E260" s="210">
        <v>60</v>
      </c>
      <c r="F260" s="212"/>
      <c r="G260" s="237" t="s">
        <v>512</v>
      </c>
      <c r="H260" s="239">
        <v>8127</v>
      </c>
      <c r="I260" s="239">
        <v>0</v>
      </c>
      <c r="J260" s="239">
        <v>0</v>
      </c>
      <c r="K260" s="239">
        <f t="shared" si="11"/>
        <v>0</v>
      </c>
      <c r="L260" s="238"/>
      <c r="M260" s="238"/>
      <c r="N260" s="238"/>
      <c r="O260" s="239">
        <f t="shared" si="9"/>
        <v>-8127</v>
      </c>
      <c r="P260" s="239">
        <f t="shared" si="10"/>
        <v>0</v>
      </c>
      <c r="Q260" s="242" t="s">
        <v>513</v>
      </c>
      <c r="R260" s="261"/>
      <c r="S260" s="261"/>
      <c r="T260" s="261"/>
      <c r="U260" s="261"/>
      <c r="V260" s="261"/>
      <c r="W260" s="261"/>
      <c r="X260" s="261"/>
      <c r="Y260" s="261"/>
      <c r="Z260" s="261"/>
      <c r="AA260" s="261"/>
      <c r="AB260" s="261"/>
      <c r="AC260" s="261"/>
      <c r="AD260" s="261"/>
      <c r="AE260" s="261"/>
      <c r="AF260" s="261"/>
      <c r="AG260" s="261"/>
      <c r="AH260" s="261"/>
      <c r="AI260" s="261"/>
      <c r="AJ260" s="261"/>
      <c r="AK260" s="261"/>
      <c r="AL260" s="261"/>
      <c r="AM260" s="261"/>
      <c r="AN260" s="261"/>
      <c r="AO260" s="261"/>
      <c r="AP260" s="261"/>
      <c r="AQ260" s="261"/>
      <c r="AR260" s="261"/>
      <c r="AS260" s="261"/>
      <c r="AT260" s="261"/>
      <c r="AU260" s="261"/>
      <c r="AV260" s="261"/>
      <c r="AW260" s="261"/>
      <c r="AX260" s="261"/>
      <c r="AY260" s="261"/>
      <c r="AZ260" s="261"/>
      <c r="BA260" s="261"/>
      <c r="BB260" s="261"/>
      <c r="BC260" s="261"/>
      <c r="BD260" s="261"/>
      <c r="BE260" s="261"/>
      <c r="BF260" s="261"/>
      <c r="BG260" s="261"/>
      <c r="BH260" s="261"/>
      <c r="BI260" s="261"/>
      <c r="BJ260" s="261"/>
      <c r="BK260" s="261"/>
      <c r="BL260" s="261"/>
      <c r="BM260" s="261"/>
      <c r="BN260" s="261"/>
      <c r="BO260" s="261"/>
      <c r="BP260" s="261"/>
      <c r="BQ260" s="261"/>
      <c r="BR260" s="261"/>
      <c r="BS260" s="261"/>
      <c r="BT260" s="261"/>
      <c r="BU260" s="261"/>
      <c r="BV260" s="261"/>
      <c r="BW260" s="261"/>
      <c r="BX260" s="261"/>
      <c r="BY260" s="261"/>
      <c r="BZ260" s="261"/>
      <c r="CA260" s="261"/>
      <c r="CB260" s="261"/>
      <c r="CC260" s="261"/>
      <c r="CD260" s="261"/>
      <c r="CE260" s="261"/>
      <c r="CF260" s="261"/>
      <c r="CG260" s="261"/>
      <c r="CH260" s="261"/>
      <c r="CI260" s="261"/>
      <c r="CJ260" s="261"/>
      <c r="CK260" s="261"/>
      <c r="CL260" s="261"/>
      <c r="CM260" s="261"/>
      <c r="CN260" s="261"/>
      <c r="CO260" s="261"/>
      <c r="CP260" s="261"/>
      <c r="CQ260" s="261"/>
      <c r="CR260" s="261"/>
      <c r="CS260" s="261"/>
      <c r="CT260" s="261"/>
      <c r="CU260" s="261"/>
      <c r="CV260" s="261"/>
      <c r="CW260" s="261"/>
      <c r="CX260" s="261"/>
      <c r="CY260" s="261"/>
      <c r="CZ260" s="261"/>
      <c r="DA260" s="261"/>
      <c r="DB260" s="261"/>
      <c r="DC260" s="261"/>
      <c r="DD260" s="261"/>
      <c r="DE260" s="261"/>
      <c r="DF260" s="261"/>
      <c r="DG260" s="261"/>
      <c r="DH260" s="261"/>
      <c r="DI260" s="261"/>
      <c r="DJ260" s="261"/>
      <c r="DK260" s="261"/>
      <c r="DL260" s="261"/>
      <c r="DM260" s="261"/>
      <c r="DN260" s="261"/>
      <c r="DO260" s="261"/>
      <c r="DP260" s="261"/>
      <c r="DQ260" s="261"/>
      <c r="DR260" s="261"/>
      <c r="DS260" s="261"/>
      <c r="DT260" s="261"/>
      <c r="DU260" s="261"/>
      <c r="DV260" s="261"/>
      <c r="DW260" s="261"/>
      <c r="DX260" s="261"/>
      <c r="DY260" s="261"/>
      <c r="DZ260" s="261"/>
      <c r="EA260" s="261"/>
      <c r="EB260" s="261"/>
      <c r="EC260" s="261"/>
      <c r="ED260" s="261"/>
      <c r="EE260" s="261"/>
      <c r="EF260" s="261"/>
      <c r="EG260" s="261"/>
      <c r="EH260" s="261"/>
      <c r="EI260" s="261"/>
      <c r="EJ260" s="261"/>
      <c r="EK260" s="261"/>
      <c r="EL260" s="261"/>
      <c r="EM260" s="261"/>
      <c r="EN260" s="261"/>
      <c r="EO260" s="261"/>
      <c r="EP260" s="261"/>
      <c r="EQ260" s="261"/>
      <c r="ER260" s="261"/>
      <c r="ES260" s="261"/>
      <c r="ET260" s="261"/>
      <c r="EU260" s="261"/>
      <c r="EV260" s="261"/>
      <c r="EW260" s="261"/>
      <c r="EX260" s="261"/>
      <c r="EY260" s="261"/>
      <c r="EZ260" s="261"/>
      <c r="FA260" s="261"/>
      <c r="FB260" s="261"/>
      <c r="FC260" s="261"/>
      <c r="FD260" s="261"/>
      <c r="FE260" s="261"/>
      <c r="FF260" s="261"/>
      <c r="FG260" s="261"/>
      <c r="FH260" s="261"/>
      <c r="FI260" s="261"/>
      <c r="FJ260" s="261"/>
      <c r="FK260" s="261"/>
      <c r="FL260" s="261"/>
      <c r="FM260" s="261"/>
      <c r="FN260" s="261"/>
      <c r="FO260" s="261"/>
      <c r="FP260" s="261"/>
      <c r="FQ260" s="261"/>
      <c r="FR260" s="261"/>
      <c r="FS260" s="261"/>
      <c r="FT260" s="261"/>
      <c r="FU260" s="261"/>
      <c r="FV260" s="261"/>
    </row>
    <row r="261" spans="1:178">
      <c r="A261" s="217">
        <v>720</v>
      </c>
      <c r="B261" s="213">
        <v>200</v>
      </c>
      <c r="C261" s="213">
        <v>200</v>
      </c>
      <c r="D261" s="213">
        <v>200</v>
      </c>
      <c r="E261" s="210">
        <v>90</v>
      </c>
      <c r="F261" s="212"/>
      <c r="G261" s="237" t="s">
        <v>514</v>
      </c>
      <c r="H261" s="239">
        <v>686014</v>
      </c>
      <c r="I261" s="239">
        <v>676157</v>
      </c>
      <c r="J261" s="239">
        <v>0</v>
      </c>
      <c r="K261" s="239">
        <f t="shared" si="11"/>
        <v>0</v>
      </c>
      <c r="L261" s="238"/>
      <c r="M261" s="238"/>
      <c r="N261" s="238"/>
      <c r="O261" s="239">
        <f t="shared" si="9"/>
        <v>-686014</v>
      </c>
      <c r="P261" s="239">
        <f t="shared" si="10"/>
        <v>-676157</v>
      </c>
      <c r="Q261" s="242" t="s">
        <v>515</v>
      </c>
      <c r="R261" s="261"/>
      <c r="S261" s="261"/>
      <c r="T261" s="261"/>
      <c r="U261" s="261"/>
      <c r="V261" s="261"/>
      <c r="W261" s="261"/>
      <c r="X261" s="261"/>
      <c r="Y261" s="261"/>
      <c r="Z261" s="261"/>
      <c r="AA261" s="261"/>
      <c r="AB261" s="261"/>
      <c r="AC261" s="261"/>
      <c r="AD261" s="261"/>
      <c r="AE261" s="261"/>
      <c r="AF261" s="261"/>
      <c r="AG261" s="261"/>
      <c r="AH261" s="261"/>
      <c r="AI261" s="261"/>
      <c r="AJ261" s="261"/>
      <c r="AK261" s="261"/>
      <c r="AL261" s="261"/>
      <c r="AM261" s="261"/>
      <c r="AN261" s="261"/>
      <c r="AO261" s="261"/>
      <c r="AP261" s="261"/>
      <c r="AQ261" s="261"/>
      <c r="AR261" s="261"/>
      <c r="AS261" s="261"/>
      <c r="AT261" s="261"/>
      <c r="AU261" s="261"/>
      <c r="AV261" s="261"/>
      <c r="AW261" s="261"/>
      <c r="AX261" s="261"/>
      <c r="AY261" s="261"/>
      <c r="AZ261" s="261"/>
      <c r="BA261" s="261"/>
      <c r="BB261" s="261"/>
      <c r="BC261" s="261"/>
      <c r="BD261" s="261"/>
      <c r="BE261" s="261"/>
      <c r="BF261" s="261"/>
      <c r="BG261" s="261"/>
      <c r="BH261" s="261"/>
      <c r="BI261" s="261"/>
      <c r="BJ261" s="261"/>
      <c r="BK261" s="261"/>
      <c r="BL261" s="261"/>
      <c r="BM261" s="261"/>
      <c r="BN261" s="261"/>
      <c r="BO261" s="261"/>
      <c r="BP261" s="261"/>
      <c r="BQ261" s="261"/>
      <c r="BR261" s="261"/>
      <c r="BS261" s="261"/>
      <c r="BT261" s="261"/>
      <c r="BU261" s="261"/>
      <c r="BV261" s="261"/>
      <c r="BW261" s="261"/>
      <c r="BX261" s="261"/>
      <c r="BY261" s="261"/>
      <c r="BZ261" s="261"/>
      <c r="CA261" s="261"/>
      <c r="CB261" s="261"/>
      <c r="CC261" s="261"/>
      <c r="CD261" s="261"/>
      <c r="CE261" s="261"/>
      <c r="CF261" s="261"/>
      <c r="CG261" s="261"/>
      <c r="CH261" s="261"/>
      <c r="CI261" s="261"/>
      <c r="CJ261" s="261"/>
      <c r="CK261" s="261"/>
      <c r="CL261" s="261"/>
      <c r="CM261" s="261"/>
      <c r="CN261" s="261"/>
      <c r="CO261" s="261"/>
      <c r="CP261" s="261"/>
      <c r="CQ261" s="261"/>
      <c r="CR261" s="261"/>
      <c r="CS261" s="261"/>
      <c r="CT261" s="261"/>
      <c r="CU261" s="261"/>
      <c r="CV261" s="261"/>
      <c r="CW261" s="261"/>
      <c r="CX261" s="261"/>
      <c r="CY261" s="261"/>
      <c r="CZ261" s="261"/>
      <c r="DA261" s="261"/>
      <c r="DB261" s="261"/>
      <c r="DC261" s="261"/>
      <c r="DD261" s="261"/>
      <c r="DE261" s="261"/>
      <c r="DF261" s="261"/>
      <c r="DG261" s="261"/>
      <c r="DH261" s="261"/>
      <c r="DI261" s="261"/>
      <c r="DJ261" s="261"/>
      <c r="DK261" s="261"/>
      <c r="DL261" s="261"/>
      <c r="DM261" s="261"/>
      <c r="DN261" s="261"/>
      <c r="DO261" s="261"/>
      <c r="DP261" s="261"/>
      <c r="DQ261" s="261"/>
      <c r="DR261" s="261"/>
      <c r="DS261" s="261"/>
      <c r="DT261" s="261"/>
      <c r="DU261" s="261"/>
      <c r="DV261" s="261"/>
      <c r="DW261" s="261"/>
      <c r="DX261" s="261"/>
      <c r="DY261" s="261"/>
      <c r="DZ261" s="261"/>
      <c r="EA261" s="261"/>
      <c r="EB261" s="261"/>
      <c r="EC261" s="261"/>
      <c r="ED261" s="261"/>
      <c r="EE261" s="261"/>
      <c r="EF261" s="261"/>
      <c r="EG261" s="261"/>
      <c r="EH261" s="261"/>
      <c r="EI261" s="261"/>
      <c r="EJ261" s="261"/>
      <c r="EK261" s="261"/>
      <c r="EL261" s="261"/>
      <c r="EM261" s="261"/>
      <c r="EN261" s="261"/>
      <c r="EO261" s="261"/>
      <c r="EP261" s="261"/>
      <c r="EQ261" s="261"/>
      <c r="ER261" s="261"/>
      <c r="ES261" s="261"/>
      <c r="ET261" s="261"/>
      <c r="EU261" s="261"/>
      <c r="EV261" s="261"/>
      <c r="EW261" s="261"/>
      <c r="EX261" s="261"/>
      <c r="EY261" s="261"/>
      <c r="EZ261" s="261"/>
      <c r="FA261" s="261"/>
      <c r="FB261" s="261"/>
      <c r="FC261" s="261"/>
      <c r="FD261" s="261"/>
      <c r="FE261" s="261"/>
      <c r="FF261" s="261"/>
      <c r="FG261" s="261"/>
      <c r="FH261" s="261"/>
      <c r="FI261" s="261"/>
      <c r="FJ261" s="261"/>
      <c r="FK261" s="261"/>
      <c r="FL261" s="261"/>
      <c r="FM261" s="261"/>
      <c r="FN261" s="261"/>
      <c r="FO261" s="261"/>
      <c r="FP261" s="261"/>
      <c r="FQ261" s="261"/>
      <c r="FR261" s="261"/>
      <c r="FS261" s="261"/>
      <c r="FT261" s="261"/>
      <c r="FU261" s="261"/>
      <c r="FV261" s="261"/>
    </row>
    <row r="262" spans="1:178">
      <c r="A262" s="217">
        <v>720</v>
      </c>
      <c r="B262" s="213">
        <v>200</v>
      </c>
      <c r="C262" s="213">
        <v>300</v>
      </c>
      <c r="D262" s="213"/>
      <c r="E262" s="213"/>
      <c r="F262" s="223"/>
      <c r="G262" s="233" t="s">
        <v>516</v>
      </c>
      <c r="H262" s="241">
        <v>0</v>
      </c>
      <c r="I262" s="241">
        <v>0</v>
      </c>
      <c r="J262" s="241">
        <v>0</v>
      </c>
      <c r="K262" s="241">
        <f t="shared" si="11"/>
        <v>0</v>
      </c>
      <c r="L262" s="240"/>
      <c r="M262" s="240"/>
      <c r="N262" s="240"/>
      <c r="O262" s="241">
        <f t="shared" ref="O262:O272" si="12">+J262-H262</f>
        <v>0</v>
      </c>
      <c r="P262" s="241">
        <f t="shared" ref="P262:P272" si="13">+K262-I262</f>
        <v>0</v>
      </c>
      <c r="Q262" s="242"/>
      <c r="R262" s="261"/>
      <c r="S262" s="261"/>
      <c r="T262" s="261"/>
      <c r="U262" s="261"/>
      <c r="V262" s="261"/>
      <c r="W262" s="261"/>
      <c r="X262" s="261"/>
      <c r="Y262" s="261"/>
      <c r="Z262" s="261"/>
      <c r="AA262" s="261"/>
      <c r="AB262" s="261"/>
      <c r="AC262" s="261"/>
      <c r="AD262" s="261"/>
      <c r="AE262" s="261"/>
      <c r="AF262" s="261"/>
      <c r="AG262" s="261"/>
      <c r="AH262" s="261"/>
      <c r="AI262" s="261"/>
      <c r="AJ262" s="261"/>
      <c r="AK262" s="261"/>
      <c r="AL262" s="261"/>
      <c r="AM262" s="261"/>
      <c r="AN262" s="261"/>
      <c r="AO262" s="261"/>
      <c r="AP262" s="261"/>
      <c r="AQ262" s="261"/>
      <c r="AR262" s="261"/>
      <c r="AS262" s="261"/>
      <c r="AT262" s="261"/>
      <c r="AU262" s="261"/>
      <c r="AV262" s="261"/>
      <c r="AW262" s="261"/>
      <c r="AX262" s="261"/>
      <c r="AY262" s="261"/>
      <c r="AZ262" s="261"/>
      <c r="BA262" s="261"/>
      <c r="BB262" s="261"/>
      <c r="BC262" s="261"/>
      <c r="BD262" s="261"/>
      <c r="BE262" s="261"/>
      <c r="BF262" s="261"/>
      <c r="BG262" s="261"/>
      <c r="BH262" s="261"/>
      <c r="BI262" s="261"/>
      <c r="BJ262" s="261"/>
      <c r="BK262" s="261"/>
      <c r="BL262" s="261"/>
      <c r="BM262" s="261"/>
      <c r="BN262" s="261"/>
      <c r="BO262" s="261"/>
      <c r="BP262" s="261"/>
      <c r="BQ262" s="261"/>
      <c r="BR262" s="261"/>
      <c r="BS262" s="261"/>
      <c r="BT262" s="261"/>
      <c r="BU262" s="261"/>
      <c r="BV262" s="261"/>
      <c r="BW262" s="261"/>
      <c r="BX262" s="261"/>
      <c r="BY262" s="261"/>
      <c r="BZ262" s="261"/>
      <c r="CA262" s="261"/>
      <c r="CB262" s="261"/>
      <c r="CC262" s="261"/>
      <c r="CD262" s="261"/>
      <c r="CE262" s="261"/>
      <c r="CF262" s="261"/>
      <c r="CG262" s="261"/>
      <c r="CH262" s="261"/>
      <c r="CI262" s="261"/>
      <c r="CJ262" s="261"/>
      <c r="CK262" s="261"/>
      <c r="CL262" s="261"/>
      <c r="CM262" s="261"/>
      <c r="CN262" s="261"/>
      <c r="CO262" s="261"/>
      <c r="CP262" s="261"/>
      <c r="CQ262" s="261"/>
      <c r="CR262" s="261"/>
      <c r="CS262" s="261"/>
      <c r="CT262" s="261"/>
      <c r="CU262" s="261"/>
      <c r="CV262" s="261"/>
      <c r="CW262" s="261"/>
      <c r="CX262" s="261"/>
      <c r="CY262" s="261"/>
      <c r="CZ262" s="261"/>
      <c r="DA262" s="261"/>
      <c r="DB262" s="261"/>
      <c r="DC262" s="261"/>
      <c r="DD262" s="261"/>
      <c r="DE262" s="261"/>
      <c r="DF262" s="261"/>
      <c r="DG262" s="261"/>
      <c r="DH262" s="261"/>
      <c r="DI262" s="261"/>
      <c r="DJ262" s="261"/>
      <c r="DK262" s="261"/>
      <c r="DL262" s="261"/>
      <c r="DM262" s="261"/>
      <c r="DN262" s="261"/>
      <c r="DO262" s="261"/>
      <c r="DP262" s="261"/>
      <c r="DQ262" s="261"/>
      <c r="DR262" s="261"/>
      <c r="DS262" s="261"/>
      <c r="DT262" s="261"/>
      <c r="DU262" s="261"/>
      <c r="DV262" s="261"/>
      <c r="DW262" s="261"/>
      <c r="DX262" s="261"/>
      <c r="DY262" s="261"/>
      <c r="DZ262" s="261"/>
      <c r="EA262" s="261"/>
      <c r="EB262" s="261"/>
      <c r="EC262" s="261"/>
      <c r="ED262" s="261"/>
      <c r="EE262" s="261"/>
      <c r="EF262" s="261"/>
      <c r="EG262" s="261"/>
      <c r="EH262" s="261"/>
      <c r="EI262" s="261"/>
      <c r="EJ262" s="261"/>
      <c r="EK262" s="261"/>
      <c r="EL262" s="261"/>
      <c r="EM262" s="261"/>
      <c r="EN262" s="261"/>
      <c r="EO262" s="261"/>
      <c r="EP262" s="261"/>
      <c r="EQ262" s="261"/>
      <c r="ER262" s="261"/>
      <c r="ES262" s="261"/>
      <c r="ET262" s="261"/>
      <c r="EU262" s="261"/>
      <c r="EV262" s="261"/>
      <c r="EW262" s="261"/>
      <c r="EX262" s="261"/>
      <c r="EY262" s="261"/>
      <c r="EZ262" s="261"/>
      <c r="FA262" s="261"/>
      <c r="FB262" s="261"/>
      <c r="FC262" s="261"/>
      <c r="FD262" s="261"/>
      <c r="FE262" s="261"/>
      <c r="FF262" s="261"/>
      <c r="FG262" s="261"/>
      <c r="FH262" s="261"/>
      <c r="FI262" s="261"/>
      <c r="FJ262" s="261"/>
      <c r="FK262" s="261"/>
      <c r="FL262" s="261"/>
      <c r="FM262" s="261"/>
      <c r="FN262" s="261"/>
      <c r="FO262" s="261"/>
      <c r="FP262" s="261"/>
      <c r="FQ262" s="261"/>
      <c r="FR262" s="261"/>
      <c r="FS262" s="261"/>
      <c r="FT262" s="261"/>
      <c r="FU262" s="261"/>
      <c r="FV262" s="261"/>
    </row>
    <row r="263" spans="1:178" ht="22.5">
      <c r="A263" s="217">
        <v>720</v>
      </c>
      <c r="B263" s="213">
        <v>200</v>
      </c>
      <c r="C263" s="213">
        <v>300</v>
      </c>
      <c r="D263" s="210">
        <v>100</v>
      </c>
      <c r="E263" s="210"/>
      <c r="F263" s="210"/>
      <c r="G263" s="237" t="s">
        <v>517</v>
      </c>
      <c r="H263" s="239">
        <v>0</v>
      </c>
      <c r="I263" s="239">
        <v>0</v>
      </c>
      <c r="J263" s="239">
        <v>0</v>
      </c>
      <c r="K263" s="239">
        <f t="shared" ref="K263:K272" si="14">SUM(L263:N263)</f>
        <v>0</v>
      </c>
      <c r="L263" s="238"/>
      <c r="M263" s="238"/>
      <c r="N263" s="238"/>
      <c r="O263" s="239">
        <f t="shared" si="12"/>
        <v>0</v>
      </c>
      <c r="P263" s="239">
        <f t="shared" si="13"/>
        <v>0</v>
      </c>
      <c r="Q263" s="242" t="s">
        <v>518</v>
      </c>
      <c r="R263" s="261"/>
      <c r="S263" s="261"/>
      <c r="T263" s="261"/>
      <c r="U263" s="261"/>
      <c r="V263" s="261"/>
      <c r="W263" s="261"/>
      <c r="X263" s="261"/>
      <c r="Y263" s="261"/>
      <c r="Z263" s="261"/>
      <c r="AA263" s="261"/>
      <c r="AB263" s="261"/>
      <c r="AC263" s="261"/>
      <c r="AD263" s="261"/>
      <c r="AE263" s="261"/>
      <c r="AF263" s="261"/>
      <c r="AG263" s="261"/>
      <c r="AH263" s="261"/>
      <c r="AI263" s="261"/>
      <c r="AJ263" s="261"/>
      <c r="AK263" s="261"/>
      <c r="AL263" s="261"/>
      <c r="AM263" s="261"/>
      <c r="AN263" s="261"/>
      <c r="AO263" s="261"/>
      <c r="AP263" s="261"/>
      <c r="AQ263" s="261"/>
      <c r="AR263" s="261"/>
      <c r="AS263" s="261"/>
      <c r="AT263" s="261"/>
      <c r="AU263" s="261"/>
      <c r="AV263" s="261"/>
      <c r="AW263" s="261"/>
      <c r="AX263" s="261"/>
      <c r="AY263" s="261"/>
      <c r="AZ263" s="261"/>
      <c r="BA263" s="261"/>
      <c r="BB263" s="261"/>
      <c r="BC263" s="261"/>
      <c r="BD263" s="261"/>
      <c r="BE263" s="261"/>
      <c r="BF263" s="261"/>
      <c r="BG263" s="261"/>
      <c r="BH263" s="261"/>
      <c r="BI263" s="261"/>
      <c r="BJ263" s="261"/>
      <c r="BK263" s="261"/>
      <c r="BL263" s="261"/>
      <c r="BM263" s="261"/>
      <c r="BN263" s="261"/>
      <c r="BO263" s="261"/>
      <c r="BP263" s="261"/>
      <c r="BQ263" s="261"/>
      <c r="BR263" s="261"/>
      <c r="BS263" s="261"/>
      <c r="BT263" s="261"/>
      <c r="BU263" s="261"/>
      <c r="BV263" s="261"/>
      <c r="BW263" s="261"/>
      <c r="BX263" s="261"/>
      <c r="BY263" s="261"/>
      <c r="BZ263" s="261"/>
      <c r="CA263" s="261"/>
      <c r="CB263" s="261"/>
      <c r="CC263" s="261"/>
      <c r="CD263" s="261"/>
      <c r="CE263" s="261"/>
      <c r="CF263" s="261"/>
      <c r="CG263" s="261"/>
      <c r="CH263" s="261"/>
      <c r="CI263" s="261"/>
      <c r="CJ263" s="261"/>
      <c r="CK263" s="261"/>
      <c r="CL263" s="261"/>
      <c r="CM263" s="261"/>
      <c r="CN263" s="261"/>
      <c r="CO263" s="261"/>
      <c r="CP263" s="261"/>
      <c r="CQ263" s="261"/>
      <c r="CR263" s="261"/>
      <c r="CS263" s="261"/>
      <c r="CT263" s="261"/>
      <c r="CU263" s="261"/>
      <c r="CV263" s="261"/>
      <c r="CW263" s="261"/>
      <c r="CX263" s="261"/>
      <c r="CY263" s="261"/>
      <c r="CZ263" s="261"/>
      <c r="DA263" s="261"/>
      <c r="DB263" s="261"/>
      <c r="DC263" s="261"/>
      <c r="DD263" s="261"/>
      <c r="DE263" s="261"/>
      <c r="DF263" s="261"/>
      <c r="DG263" s="261"/>
      <c r="DH263" s="261"/>
      <c r="DI263" s="261"/>
      <c r="DJ263" s="261"/>
      <c r="DK263" s="261"/>
      <c r="DL263" s="261"/>
      <c r="DM263" s="261"/>
      <c r="DN263" s="261"/>
      <c r="DO263" s="261"/>
      <c r="DP263" s="261"/>
      <c r="DQ263" s="261"/>
      <c r="DR263" s="261"/>
      <c r="DS263" s="261"/>
      <c r="DT263" s="261"/>
      <c r="DU263" s="261"/>
      <c r="DV263" s="261"/>
      <c r="DW263" s="261"/>
      <c r="DX263" s="261"/>
      <c r="DY263" s="261"/>
      <c r="DZ263" s="261"/>
      <c r="EA263" s="261"/>
      <c r="EB263" s="261"/>
      <c r="EC263" s="261"/>
      <c r="ED263" s="261"/>
      <c r="EE263" s="261"/>
      <c r="EF263" s="261"/>
      <c r="EG263" s="261"/>
      <c r="EH263" s="261"/>
      <c r="EI263" s="261"/>
      <c r="EJ263" s="261"/>
      <c r="EK263" s="261"/>
      <c r="EL263" s="261"/>
      <c r="EM263" s="261"/>
      <c r="EN263" s="261"/>
      <c r="EO263" s="261"/>
      <c r="EP263" s="261"/>
      <c r="EQ263" s="261"/>
      <c r="ER263" s="261"/>
      <c r="ES263" s="261"/>
      <c r="ET263" s="261"/>
      <c r="EU263" s="261"/>
      <c r="EV263" s="261"/>
      <c r="EW263" s="261"/>
      <c r="EX263" s="261"/>
      <c r="EY263" s="261"/>
      <c r="EZ263" s="261"/>
      <c r="FA263" s="261"/>
      <c r="FB263" s="261"/>
      <c r="FC263" s="261"/>
      <c r="FD263" s="261"/>
      <c r="FE263" s="261"/>
      <c r="FF263" s="261"/>
      <c r="FG263" s="261"/>
      <c r="FH263" s="261"/>
      <c r="FI263" s="261"/>
      <c r="FJ263" s="261"/>
      <c r="FK263" s="261"/>
      <c r="FL263" s="261"/>
      <c r="FM263" s="261"/>
      <c r="FN263" s="261"/>
      <c r="FO263" s="261"/>
      <c r="FP263" s="261"/>
      <c r="FQ263" s="261"/>
      <c r="FR263" s="261"/>
      <c r="FS263" s="261"/>
      <c r="FT263" s="261"/>
      <c r="FU263" s="261"/>
      <c r="FV263" s="261"/>
    </row>
    <row r="264" spans="1:178">
      <c r="A264" s="217">
        <v>720</v>
      </c>
      <c r="B264" s="213">
        <v>200</v>
      </c>
      <c r="C264" s="213">
        <v>300</v>
      </c>
      <c r="D264" s="213">
        <v>200</v>
      </c>
      <c r="E264" s="213"/>
      <c r="F264" s="213"/>
      <c r="G264" s="233" t="s">
        <v>519</v>
      </c>
      <c r="H264" s="241">
        <v>0</v>
      </c>
      <c r="I264" s="241">
        <v>0</v>
      </c>
      <c r="J264" s="241">
        <v>0</v>
      </c>
      <c r="K264" s="241">
        <f t="shared" si="14"/>
        <v>0</v>
      </c>
      <c r="L264" s="240"/>
      <c r="M264" s="240"/>
      <c r="N264" s="240"/>
      <c r="O264" s="241">
        <f t="shared" si="12"/>
        <v>0</v>
      </c>
      <c r="P264" s="241">
        <f t="shared" si="13"/>
        <v>0</v>
      </c>
      <c r="Q264" s="242"/>
    </row>
    <row r="265" spans="1:178" ht="22.5">
      <c r="A265" s="217">
        <v>720</v>
      </c>
      <c r="B265" s="213">
        <v>200</v>
      </c>
      <c r="C265" s="213">
        <v>300</v>
      </c>
      <c r="D265" s="213">
        <v>200</v>
      </c>
      <c r="E265" s="210">
        <v>10</v>
      </c>
      <c r="F265" s="210"/>
      <c r="G265" s="237" t="s">
        <v>520</v>
      </c>
      <c r="H265" s="239">
        <v>0</v>
      </c>
      <c r="I265" s="239">
        <v>0</v>
      </c>
      <c r="J265" s="239">
        <v>0</v>
      </c>
      <c r="K265" s="239">
        <f t="shared" si="14"/>
        <v>0</v>
      </c>
      <c r="L265" s="238"/>
      <c r="M265" s="238"/>
      <c r="N265" s="238"/>
      <c r="O265" s="239">
        <f t="shared" si="12"/>
        <v>0</v>
      </c>
      <c r="P265" s="239">
        <f t="shared" si="13"/>
        <v>0</v>
      </c>
      <c r="Q265" s="242" t="s">
        <v>521</v>
      </c>
      <c r="R265" s="261"/>
      <c r="S265" s="261"/>
      <c r="T265" s="261"/>
      <c r="U265" s="261"/>
      <c r="V265" s="261"/>
      <c r="W265" s="261"/>
      <c r="X265" s="261"/>
      <c r="Y265" s="261"/>
      <c r="Z265" s="261"/>
      <c r="AA265" s="261"/>
      <c r="AB265" s="261"/>
      <c r="AC265" s="261"/>
      <c r="AD265" s="261"/>
      <c r="AE265" s="261"/>
      <c r="AF265" s="261"/>
      <c r="AG265" s="261"/>
      <c r="AH265" s="261"/>
      <c r="AI265" s="261"/>
      <c r="AJ265" s="261"/>
      <c r="AK265" s="261"/>
      <c r="AL265" s="261"/>
      <c r="AM265" s="261"/>
      <c r="AN265" s="261"/>
      <c r="AO265" s="261"/>
      <c r="AP265" s="261"/>
      <c r="AQ265" s="261"/>
      <c r="AR265" s="261"/>
      <c r="AS265" s="261"/>
      <c r="AT265" s="261"/>
      <c r="AU265" s="261"/>
      <c r="AV265" s="261"/>
      <c r="AW265" s="261"/>
      <c r="AX265" s="261"/>
      <c r="AY265" s="261"/>
      <c r="AZ265" s="261"/>
      <c r="BA265" s="261"/>
      <c r="BB265" s="261"/>
      <c r="BC265" s="261"/>
      <c r="BD265" s="261"/>
      <c r="BE265" s="261"/>
      <c r="BF265" s="261"/>
      <c r="BG265" s="261"/>
      <c r="BH265" s="261"/>
      <c r="BI265" s="261"/>
      <c r="BJ265" s="261"/>
      <c r="BK265" s="261"/>
      <c r="BL265" s="261"/>
      <c r="BM265" s="261"/>
      <c r="BN265" s="261"/>
      <c r="BO265" s="261"/>
      <c r="BP265" s="261"/>
      <c r="BQ265" s="261"/>
      <c r="BR265" s="261"/>
      <c r="BS265" s="261"/>
      <c r="BT265" s="261"/>
      <c r="BU265" s="261"/>
      <c r="BV265" s="261"/>
      <c r="BW265" s="261"/>
      <c r="BX265" s="261"/>
      <c r="BY265" s="261"/>
      <c r="BZ265" s="261"/>
      <c r="CA265" s="261"/>
      <c r="CB265" s="261"/>
      <c r="CC265" s="261"/>
      <c r="CD265" s="261"/>
      <c r="CE265" s="261"/>
      <c r="CF265" s="261"/>
      <c r="CG265" s="261"/>
      <c r="CH265" s="261"/>
      <c r="CI265" s="261"/>
      <c r="CJ265" s="261"/>
      <c r="CK265" s="261"/>
      <c r="CL265" s="261"/>
      <c r="CM265" s="261"/>
      <c r="CN265" s="261"/>
      <c r="CO265" s="261"/>
      <c r="CP265" s="261"/>
      <c r="CQ265" s="261"/>
      <c r="CR265" s="261"/>
      <c r="CS265" s="261"/>
      <c r="CT265" s="261"/>
      <c r="CU265" s="261"/>
      <c r="CV265" s="261"/>
      <c r="CW265" s="261"/>
      <c r="CX265" s="261"/>
      <c r="CY265" s="261"/>
      <c r="CZ265" s="261"/>
      <c r="DA265" s="261"/>
      <c r="DB265" s="261"/>
      <c r="DC265" s="261"/>
      <c r="DD265" s="261"/>
      <c r="DE265" s="261"/>
      <c r="DF265" s="261"/>
      <c r="DG265" s="261"/>
      <c r="DH265" s="261"/>
      <c r="DI265" s="261"/>
      <c r="DJ265" s="261"/>
      <c r="DK265" s="261"/>
      <c r="DL265" s="261"/>
      <c r="DM265" s="261"/>
      <c r="DN265" s="261"/>
      <c r="DO265" s="261"/>
      <c r="DP265" s="261"/>
      <c r="DQ265" s="261"/>
      <c r="DR265" s="261"/>
      <c r="DS265" s="261"/>
      <c r="DT265" s="261"/>
      <c r="DU265" s="261"/>
      <c r="DV265" s="261"/>
      <c r="DW265" s="261"/>
      <c r="DX265" s="261"/>
      <c r="DY265" s="261"/>
      <c r="DZ265" s="261"/>
      <c r="EA265" s="261"/>
      <c r="EB265" s="261"/>
      <c r="EC265" s="261"/>
      <c r="ED265" s="261"/>
      <c r="EE265" s="261"/>
      <c r="EF265" s="261"/>
      <c r="EG265" s="261"/>
      <c r="EH265" s="261"/>
      <c r="EI265" s="261"/>
      <c r="EJ265" s="261"/>
      <c r="EK265" s="261"/>
      <c r="EL265" s="261"/>
      <c r="EM265" s="261"/>
      <c r="EN265" s="261"/>
      <c r="EO265" s="261"/>
      <c r="EP265" s="261"/>
      <c r="EQ265" s="261"/>
      <c r="ER265" s="261"/>
      <c r="ES265" s="261"/>
      <c r="ET265" s="261"/>
      <c r="EU265" s="261"/>
      <c r="EV265" s="261"/>
      <c r="EW265" s="261"/>
      <c r="EX265" s="261"/>
      <c r="EY265" s="261"/>
      <c r="EZ265" s="261"/>
      <c r="FA265" s="261"/>
      <c r="FB265" s="261"/>
      <c r="FC265" s="261"/>
      <c r="FD265" s="261"/>
      <c r="FE265" s="261"/>
      <c r="FF265" s="261"/>
      <c r="FG265" s="261"/>
      <c r="FH265" s="261"/>
      <c r="FI265" s="261"/>
      <c r="FJ265" s="261"/>
      <c r="FK265" s="261"/>
      <c r="FL265" s="261"/>
      <c r="FM265" s="261"/>
      <c r="FN265" s="261"/>
      <c r="FO265" s="261"/>
      <c r="FP265" s="261"/>
      <c r="FQ265" s="261"/>
      <c r="FR265" s="261"/>
      <c r="FS265" s="261"/>
      <c r="FT265" s="261"/>
      <c r="FU265" s="261"/>
      <c r="FV265" s="261"/>
    </row>
    <row r="266" spans="1:178">
      <c r="A266" s="217">
        <v>720</v>
      </c>
      <c r="B266" s="213">
        <v>200</v>
      </c>
      <c r="C266" s="213">
        <v>300</v>
      </c>
      <c r="D266" s="213">
        <v>200</v>
      </c>
      <c r="E266" s="210">
        <v>20</v>
      </c>
      <c r="F266" s="210"/>
      <c r="G266" s="237" t="s">
        <v>522</v>
      </c>
      <c r="H266" s="239">
        <v>0</v>
      </c>
      <c r="I266" s="239">
        <v>0</v>
      </c>
      <c r="J266" s="239">
        <v>0</v>
      </c>
      <c r="K266" s="239">
        <f t="shared" si="14"/>
        <v>0</v>
      </c>
      <c r="L266" s="238"/>
      <c r="M266" s="238"/>
      <c r="N266" s="238"/>
      <c r="O266" s="239">
        <f t="shared" si="12"/>
        <v>0</v>
      </c>
      <c r="P266" s="239">
        <f t="shared" si="13"/>
        <v>0</v>
      </c>
      <c r="Q266" s="242" t="s">
        <v>523</v>
      </c>
      <c r="R266" s="261"/>
      <c r="S266" s="261"/>
      <c r="T266" s="261"/>
      <c r="U266" s="261"/>
      <c r="V266" s="261"/>
      <c r="W266" s="261"/>
      <c r="X266" s="261"/>
      <c r="Y266" s="261"/>
      <c r="Z266" s="261"/>
      <c r="AA266" s="261"/>
      <c r="AB266" s="261"/>
      <c r="AC266" s="261"/>
      <c r="AD266" s="261"/>
      <c r="AE266" s="261"/>
      <c r="AF266" s="261"/>
      <c r="AG266" s="261"/>
      <c r="AH266" s="261"/>
      <c r="AI266" s="261"/>
      <c r="AJ266" s="261"/>
      <c r="AK266" s="261"/>
      <c r="AL266" s="261"/>
      <c r="AM266" s="261"/>
      <c r="AN266" s="261"/>
      <c r="AO266" s="261"/>
      <c r="AP266" s="261"/>
      <c r="AQ266" s="261"/>
      <c r="AR266" s="261"/>
      <c r="AS266" s="261"/>
      <c r="AT266" s="261"/>
      <c r="AU266" s="261"/>
      <c r="AV266" s="261"/>
      <c r="AW266" s="261"/>
      <c r="AX266" s="261"/>
      <c r="AY266" s="261"/>
      <c r="AZ266" s="261"/>
      <c r="BA266" s="261"/>
      <c r="BB266" s="261"/>
      <c r="BC266" s="261"/>
      <c r="BD266" s="261"/>
      <c r="BE266" s="261"/>
      <c r="BF266" s="261"/>
      <c r="BG266" s="261"/>
      <c r="BH266" s="261"/>
      <c r="BI266" s="261"/>
      <c r="BJ266" s="261"/>
      <c r="BK266" s="261"/>
      <c r="BL266" s="261"/>
      <c r="BM266" s="261"/>
      <c r="BN266" s="261"/>
      <c r="BO266" s="261"/>
      <c r="BP266" s="261"/>
      <c r="BQ266" s="261"/>
      <c r="BR266" s="261"/>
      <c r="BS266" s="261"/>
      <c r="BT266" s="261"/>
      <c r="BU266" s="261"/>
      <c r="BV266" s="261"/>
      <c r="BW266" s="261"/>
      <c r="BX266" s="261"/>
      <c r="BY266" s="261"/>
      <c r="BZ266" s="261"/>
      <c r="CA266" s="261"/>
      <c r="CB266" s="261"/>
      <c r="CC266" s="261"/>
      <c r="CD266" s="261"/>
      <c r="CE266" s="261"/>
      <c r="CF266" s="261"/>
      <c r="CG266" s="261"/>
      <c r="CH266" s="261"/>
      <c r="CI266" s="261"/>
      <c r="CJ266" s="261"/>
      <c r="CK266" s="261"/>
      <c r="CL266" s="261"/>
      <c r="CM266" s="261"/>
      <c r="CN266" s="261"/>
      <c r="CO266" s="261"/>
      <c r="CP266" s="261"/>
      <c r="CQ266" s="261"/>
      <c r="CR266" s="261"/>
      <c r="CS266" s="261"/>
      <c r="CT266" s="261"/>
      <c r="CU266" s="261"/>
      <c r="CV266" s="261"/>
      <c r="CW266" s="261"/>
      <c r="CX266" s="261"/>
      <c r="CY266" s="261"/>
      <c r="CZ266" s="261"/>
      <c r="DA266" s="261"/>
      <c r="DB266" s="261"/>
      <c r="DC266" s="261"/>
      <c r="DD266" s="261"/>
      <c r="DE266" s="261"/>
      <c r="DF266" s="261"/>
      <c r="DG266" s="261"/>
      <c r="DH266" s="261"/>
      <c r="DI266" s="261"/>
      <c r="DJ266" s="261"/>
      <c r="DK266" s="261"/>
      <c r="DL266" s="261"/>
      <c r="DM266" s="261"/>
      <c r="DN266" s="261"/>
      <c r="DO266" s="261"/>
      <c r="DP266" s="261"/>
      <c r="DQ266" s="261"/>
      <c r="DR266" s="261"/>
      <c r="DS266" s="261"/>
      <c r="DT266" s="261"/>
      <c r="DU266" s="261"/>
      <c r="DV266" s="261"/>
      <c r="DW266" s="261"/>
      <c r="DX266" s="261"/>
      <c r="DY266" s="261"/>
      <c r="DZ266" s="261"/>
      <c r="EA266" s="261"/>
      <c r="EB266" s="261"/>
      <c r="EC266" s="261"/>
      <c r="ED266" s="261"/>
      <c r="EE266" s="261"/>
      <c r="EF266" s="261"/>
      <c r="EG266" s="261"/>
      <c r="EH266" s="261"/>
      <c r="EI266" s="261"/>
      <c r="EJ266" s="261"/>
      <c r="EK266" s="261"/>
      <c r="EL266" s="261"/>
      <c r="EM266" s="261"/>
      <c r="EN266" s="261"/>
      <c r="EO266" s="261"/>
      <c r="EP266" s="261"/>
      <c r="EQ266" s="261"/>
      <c r="ER266" s="261"/>
      <c r="ES266" s="261"/>
      <c r="ET266" s="261"/>
      <c r="EU266" s="261"/>
      <c r="EV266" s="261"/>
      <c r="EW266" s="261"/>
      <c r="EX266" s="261"/>
      <c r="EY266" s="261"/>
      <c r="EZ266" s="261"/>
      <c r="FA266" s="261"/>
      <c r="FB266" s="261"/>
      <c r="FC266" s="261"/>
      <c r="FD266" s="261"/>
      <c r="FE266" s="261"/>
      <c r="FF266" s="261"/>
      <c r="FG266" s="261"/>
      <c r="FH266" s="261"/>
      <c r="FI266" s="261"/>
      <c r="FJ266" s="261"/>
      <c r="FK266" s="261"/>
      <c r="FL266" s="261"/>
      <c r="FM266" s="261"/>
      <c r="FN266" s="261"/>
      <c r="FO266" s="261"/>
      <c r="FP266" s="261"/>
      <c r="FQ266" s="261"/>
      <c r="FR266" s="261"/>
      <c r="FS266" s="261"/>
      <c r="FT266" s="261"/>
      <c r="FU266" s="261"/>
      <c r="FV266" s="261"/>
    </row>
    <row r="267" spans="1:178" ht="22.5">
      <c r="A267" s="217">
        <v>720</v>
      </c>
      <c r="B267" s="213">
        <v>200</v>
      </c>
      <c r="C267" s="213">
        <v>300</v>
      </c>
      <c r="D267" s="213">
        <v>200</v>
      </c>
      <c r="E267" s="210">
        <v>30</v>
      </c>
      <c r="F267" s="210"/>
      <c r="G267" s="237" t="s">
        <v>524</v>
      </c>
      <c r="H267" s="239">
        <v>0</v>
      </c>
      <c r="I267" s="239">
        <v>0</v>
      </c>
      <c r="J267" s="239">
        <v>0</v>
      </c>
      <c r="K267" s="239">
        <f t="shared" si="14"/>
        <v>0</v>
      </c>
      <c r="L267" s="238"/>
      <c r="M267" s="238"/>
      <c r="N267" s="238"/>
      <c r="O267" s="239">
        <f t="shared" si="12"/>
        <v>0</v>
      </c>
      <c r="P267" s="239">
        <f t="shared" si="13"/>
        <v>0</v>
      </c>
      <c r="Q267" s="242" t="s">
        <v>525</v>
      </c>
      <c r="R267" s="261"/>
      <c r="S267" s="261"/>
      <c r="T267" s="261"/>
      <c r="U267" s="261"/>
      <c r="V267" s="261"/>
      <c r="W267" s="261"/>
      <c r="X267" s="261"/>
      <c r="Y267" s="261"/>
      <c r="Z267" s="261"/>
      <c r="AA267" s="261"/>
      <c r="AB267" s="261"/>
      <c r="AC267" s="261"/>
      <c r="AD267" s="261"/>
      <c r="AE267" s="261"/>
      <c r="AF267" s="261"/>
      <c r="AG267" s="261"/>
      <c r="AH267" s="261"/>
      <c r="AI267" s="261"/>
      <c r="AJ267" s="261"/>
      <c r="AK267" s="261"/>
      <c r="AL267" s="261"/>
      <c r="AM267" s="261"/>
      <c r="AN267" s="261"/>
      <c r="AO267" s="261"/>
      <c r="AP267" s="261"/>
      <c r="AQ267" s="261"/>
      <c r="AR267" s="261"/>
      <c r="AS267" s="261"/>
      <c r="AT267" s="261"/>
      <c r="AU267" s="261"/>
      <c r="AV267" s="261"/>
      <c r="AW267" s="261"/>
      <c r="AX267" s="261"/>
      <c r="AY267" s="261"/>
      <c r="AZ267" s="261"/>
      <c r="BA267" s="261"/>
      <c r="BB267" s="261"/>
      <c r="BC267" s="261"/>
      <c r="BD267" s="261"/>
      <c r="BE267" s="261"/>
      <c r="BF267" s="261"/>
      <c r="BG267" s="261"/>
      <c r="BH267" s="261"/>
      <c r="BI267" s="261"/>
      <c r="BJ267" s="261"/>
      <c r="BK267" s="261"/>
      <c r="BL267" s="261"/>
      <c r="BM267" s="261"/>
      <c r="BN267" s="261"/>
      <c r="BO267" s="261"/>
      <c r="BP267" s="261"/>
      <c r="BQ267" s="261"/>
      <c r="BR267" s="261"/>
      <c r="BS267" s="261"/>
      <c r="BT267" s="261"/>
      <c r="BU267" s="261"/>
      <c r="BV267" s="261"/>
      <c r="BW267" s="261"/>
      <c r="BX267" s="261"/>
      <c r="BY267" s="261"/>
      <c r="BZ267" s="261"/>
      <c r="CA267" s="261"/>
      <c r="CB267" s="261"/>
      <c r="CC267" s="261"/>
      <c r="CD267" s="261"/>
      <c r="CE267" s="261"/>
      <c r="CF267" s="261"/>
      <c r="CG267" s="261"/>
      <c r="CH267" s="261"/>
      <c r="CI267" s="261"/>
      <c r="CJ267" s="261"/>
      <c r="CK267" s="261"/>
      <c r="CL267" s="261"/>
      <c r="CM267" s="261"/>
      <c r="CN267" s="261"/>
      <c r="CO267" s="261"/>
      <c r="CP267" s="261"/>
      <c r="CQ267" s="261"/>
      <c r="CR267" s="261"/>
      <c r="CS267" s="261"/>
      <c r="CT267" s="261"/>
      <c r="CU267" s="261"/>
      <c r="CV267" s="261"/>
      <c r="CW267" s="261"/>
      <c r="CX267" s="261"/>
      <c r="CY267" s="261"/>
      <c r="CZ267" s="261"/>
      <c r="DA267" s="261"/>
      <c r="DB267" s="261"/>
      <c r="DC267" s="261"/>
      <c r="DD267" s="261"/>
      <c r="DE267" s="261"/>
      <c r="DF267" s="261"/>
      <c r="DG267" s="261"/>
      <c r="DH267" s="261"/>
      <c r="DI267" s="261"/>
      <c r="DJ267" s="261"/>
      <c r="DK267" s="261"/>
      <c r="DL267" s="261"/>
      <c r="DM267" s="261"/>
      <c r="DN267" s="261"/>
      <c r="DO267" s="261"/>
      <c r="DP267" s="261"/>
      <c r="DQ267" s="261"/>
      <c r="DR267" s="261"/>
      <c r="DS267" s="261"/>
      <c r="DT267" s="261"/>
      <c r="DU267" s="261"/>
      <c r="DV267" s="261"/>
      <c r="DW267" s="261"/>
      <c r="DX267" s="261"/>
      <c r="DY267" s="261"/>
      <c r="DZ267" s="261"/>
      <c r="EA267" s="261"/>
      <c r="EB267" s="261"/>
      <c r="EC267" s="261"/>
      <c r="ED267" s="261"/>
      <c r="EE267" s="261"/>
      <c r="EF267" s="261"/>
      <c r="EG267" s="261"/>
      <c r="EH267" s="261"/>
      <c r="EI267" s="261"/>
      <c r="EJ267" s="261"/>
      <c r="EK267" s="261"/>
      <c r="EL267" s="261"/>
      <c r="EM267" s="261"/>
      <c r="EN267" s="261"/>
      <c r="EO267" s="261"/>
      <c r="EP267" s="261"/>
      <c r="EQ267" s="261"/>
      <c r="ER267" s="261"/>
      <c r="ES267" s="261"/>
      <c r="ET267" s="261"/>
      <c r="EU267" s="261"/>
      <c r="EV267" s="261"/>
      <c r="EW267" s="261"/>
      <c r="EX267" s="261"/>
      <c r="EY267" s="261"/>
      <c r="EZ267" s="261"/>
      <c r="FA267" s="261"/>
      <c r="FB267" s="261"/>
      <c r="FC267" s="261"/>
      <c r="FD267" s="261"/>
      <c r="FE267" s="261"/>
      <c r="FF267" s="261"/>
      <c r="FG267" s="261"/>
      <c r="FH267" s="261"/>
      <c r="FI267" s="261"/>
      <c r="FJ267" s="261"/>
      <c r="FK267" s="261"/>
      <c r="FL267" s="261"/>
      <c r="FM267" s="261"/>
      <c r="FN267" s="261"/>
      <c r="FO267" s="261"/>
      <c r="FP267" s="261"/>
      <c r="FQ267" s="261"/>
      <c r="FR267" s="261"/>
      <c r="FS267" s="261"/>
      <c r="FT267" s="261"/>
      <c r="FU267" s="261"/>
      <c r="FV267" s="261"/>
    </row>
    <row r="268" spans="1:178" ht="22.5">
      <c r="A268" s="217">
        <v>720</v>
      </c>
      <c r="B268" s="213">
        <v>200</v>
      </c>
      <c r="C268" s="213">
        <v>300</v>
      </c>
      <c r="D268" s="213">
        <v>200</v>
      </c>
      <c r="E268" s="210">
        <v>40</v>
      </c>
      <c r="F268" s="210"/>
      <c r="G268" s="237" t="s">
        <v>526</v>
      </c>
      <c r="H268" s="239">
        <v>0</v>
      </c>
      <c r="I268" s="239">
        <v>0</v>
      </c>
      <c r="J268" s="239">
        <v>0</v>
      </c>
      <c r="K268" s="239">
        <f t="shared" si="14"/>
        <v>0</v>
      </c>
      <c r="L268" s="238"/>
      <c r="M268" s="238"/>
      <c r="N268" s="238"/>
      <c r="O268" s="239">
        <f t="shared" si="12"/>
        <v>0</v>
      </c>
      <c r="P268" s="239">
        <f t="shared" si="13"/>
        <v>0</v>
      </c>
      <c r="Q268" s="242" t="s">
        <v>527</v>
      </c>
      <c r="R268" s="261"/>
      <c r="S268" s="261"/>
      <c r="T268" s="261"/>
      <c r="U268" s="261"/>
      <c r="V268" s="261"/>
      <c r="W268" s="261"/>
      <c r="X268" s="261"/>
      <c r="Y268" s="261"/>
      <c r="Z268" s="261"/>
      <c r="AA268" s="261"/>
      <c r="AB268" s="261"/>
      <c r="AC268" s="261"/>
      <c r="AD268" s="261"/>
      <c r="AE268" s="261"/>
      <c r="AF268" s="261"/>
      <c r="AG268" s="261"/>
      <c r="AH268" s="261"/>
      <c r="AI268" s="261"/>
      <c r="AJ268" s="261"/>
      <c r="AK268" s="261"/>
      <c r="AL268" s="261"/>
      <c r="AM268" s="261"/>
      <c r="AN268" s="261"/>
      <c r="AO268" s="261"/>
      <c r="AP268" s="261"/>
      <c r="AQ268" s="261"/>
      <c r="AR268" s="261"/>
      <c r="AS268" s="261"/>
      <c r="AT268" s="261"/>
      <c r="AU268" s="261"/>
      <c r="AV268" s="261"/>
      <c r="AW268" s="261"/>
      <c r="AX268" s="261"/>
      <c r="AY268" s="261"/>
      <c r="AZ268" s="261"/>
      <c r="BA268" s="261"/>
      <c r="BB268" s="261"/>
      <c r="BC268" s="261"/>
      <c r="BD268" s="261"/>
      <c r="BE268" s="261"/>
      <c r="BF268" s="261"/>
      <c r="BG268" s="261"/>
      <c r="BH268" s="261"/>
      <c r="BI268" s="261"/>
      <c r="BJ268" s="261"/>
      <c r="BK268" s="261"/>
      <c r="BL268" s="261"/>
      <c r="BM268" s="261"/>
      <c r="BN268" s="261"/>
      <c r="BO268" s="261"/>
      <c r="BP268" s="261"/>
      <c r="BQ268" s="261"/>
      <c r="BR268" s="261"/>
      <c r="BS268" s="261"/>
      <c r="BT268" s="261"/>
      <c r="BU268" s="261"/>
      <c r="BV268" s="261"/>
      <c r="BW268" s="261"/>
      <c r="BX268" s="261"/>
      <c r="BY268" s="261"/>
      <c r="BZ268" s="261"/>
      <c r="CA268" s="261"/>
      <c r="CB268" s="261"/>
      <c r="CC268" s="261"/>
      <c r="CD268" s="261"/>
      <c r="CE268" s="261"/>
      <c r="CF268" s="261"/>
      <c r="CG268" s="261"/>
      <c r="CH268" s="261"/>
      <c r="CI268" s="261"/>
      <c r="CJ268" s="261"/>
      <c r="CK268" s="261"/>
      <c r="CL268" s="261"/>
      <c r="CM268" s="261"/>
      <c r="CN268" s="261"/>
      <c r="CO268" s="261"/>
      <c r="CP268" s="261"/>
      <c r="CQ268" s="261"/>
      <c r="CR268" s="261"/>
      <c r="CS268" s="261"/>
      <c r="CT268" s="261"/>
      <c r="CU268" s="261"/>
      <c r="CV268" s="261"/>
      <c r="CW268" s="261"/>
      <c r="CX268" s="261"/>
      <c r="CY268" s="261"/>
      <c r="CZ268" s="261"/>
      <c r="DA268" s="261"/>
      <c r="DB268" s="261"/>
      <c r="DC268" s="261"/>
      <c r="DD268" s="261"/>
      <c r="DE268" s="261"/>
      <c r="DF268" s="261"/>
      <c r="DG268" s="261"/>
      <c r="DH268" s="261"/>
      <c r="DI268" s="261"/>
      <c r="DJ268" s="261"/>
      <c r="DK268" s="261"/>
      <c r="DL268" s="261"/>
      <c r="DM268" s="261"/>
      <c r="DN268" s="261"/>
      <c r="DO268" s="261"/>
      <c r="DP268" s="261"/>
      <c r="DQ268" s="261"/>
      <c r="DR268" s="261"/>
      <c r="DS268" s="261"/>
      <c r="DT268" s="261"/>
      <c r="DU268" s="261"/>
      <c r="DV268" s="261"/>
      <c r="DW268" s="261"/>
      <c r="DX268" s="261"/>
      <c r="DY268" s="261"/>
      <c r="DZ268" s="261"/>
      <c r="EA268" s="261"/>
      <c r="EB268" s="261"/>
      <c r="EC268" s="261"/>
      <c r="ED268" s="261"/>
      <c r="EE268" s="261"/>
      <c r="EF268" s="261"/>
      <c r="EG268" s="261"/>
      <c r="EH268" s="261"/>
      <c r="EI268" s="261"/>
      <c r="EJ268" s="261"/>
      <c r="EK268" s="261"/>
      <c r="EL268" s="261"/>
      <c r="EM268" s="261"/>
      <c r="EN268" s="261"/>
      <c r="EO268" s="261"/>
      <c r="EP268" s="261"/>
      <c r="EQ268" s="261"/>
      <c r="ER268" s="261"/>
      <c r="ES268" s="261"/>
      <c r="ET268" s="261"/>
      <c r="EU268" s="261"/>
      <c r="EV268" s="261"/>
      <c r="EW268" s="261"/>
      <c r="EX268" s="261"/>
      <c r="EY268" s="261"/>
      <c r="EZ268" s="261"/>
      <c r="FA268" s="261"/>
      <c r="FB268" s="261"/>
      <c r="FC268" s="261"/>
      <c r="FD268" s="261"/>
      <c r="FE268" s="261"/>
      <c r="FF268" s="261"/>
      <c r="FG268" s="261"/>
      <c r="FH268" s="261"/>
      <c r="FI268" s="261"/>
      <c r="FJ268" s="261"/>
      <c r="FK268" s="261"/>
      <c r="FL268" s="261"/>
      <c r="FM268" s="261"/>
      <c r="FN268" s="261"/>
      <c r="FO268" s="261"/>
      <c r="FP268" s="261"/>
      <c r="FQ268" s="261"/>
      <c r="FR268" s="261"/>
      <c r="FS268" s="261"/>
      <c r="FT268" s="261"/>
      <c r="FU268" s="261"/>
      <c r="FV268" s="261"/>
    </row>
    <row r="269" spans="1:178" ht="22.5">
      <c r="A269" s="217">
        <v>720</v>
      </c>
      <c r="B269" s="213">
        <v>200</v>
      </c>
      <c r="C269" s="213">
        <v>300</v>
      </c>
      <c r="D269" s="213">
        <v>200</v>
      </c>
      <c r="E269" s="210">
        <v>50</v>
      </c>
      <c r="F269" s="210"/>
      <c r="G269" s="237" t="s">
        <v>528</v>
      </c>
      <c r="H269" s="239">
        <v>0</v>
      </c>
      <c r="I269" s="239">
        <v>0</v>
      </c>
      <c r="J269" s="239">
        <v>0</v>
      </c>
      <c r="K269" s="239">
        <f t="shared" si="14"/>
        <v>0</v>
      </c>
      <c r="L269" s="238"/>
      <c r="M269" s="238"/>
      <c r="N269" s="238"/>
      <c r="O269" s="239">
        <f t="shared" si="12"/>
        <v>0</v>
      </c>
      <c r="P269" s="239">
        <f t="shared" si="13"/>
        <v>0</v>
      </c>
      <c r="Q269" s="242" t="s">
        <v>529</v>
      </c>
      <c r="R269" s="261"/>
      <c r="S269" s="261"/>
      <c r="T269" s="261"/>
      <c r="U269" s="261"/>
      <c r="V269" s="261"/>
      <c r="W269" s="261"/>
      <c r="X269" s="261"/>
      <c r="Y269" s="261"/>
      <c r="Z269" s="261"/>
      <c r="AA269" s="261"/>
      <c r="AB269" s="261"/>
      <c r="AC269" s="261"/>
      <c r="AD269" s="261"/>
      <c r="AE269" s="261"/>
      <c r="AF269" s="261"/>
      <c r="AG269" s="261"/>
      <c r="AH269" s="261"/>
      <c r="AI269" s="261"/>
      <c r="AJ269" s="261"/>
      <c r="AK269" s="261"/>
      <c r="AL269" s="261"/>
      <c r="AM269" s="261"/>
      <c r="AN269" s="261"/>
      <c r="AO269" s="261"/>
      <c r="AP269" s="261"/>
      <c r="AQ269" s="261"/>
      <c r="AR269" s="261"/>
      <c r="AS269" s="261"/>
      <c r="AT269" s="261"/>
      <c r="AU269" s="261"/>
      <c r="AV269" s="261"/>
      <c r="AW269" s="261"/>
      <c r="AX269" s="261"/>
      <c r="AY269" s="261"/>
      <c r="AZ269" s="261"/>
      <c r="BA269" s="261"/>
      <c r="BB269" s="261"/>
      <c r="BC269" s="261"/>
      <c r="BD269" s="261"/>
      <c r="BE269" s="261"/>
      <c r="BF269" s="261"/>
      <c r="BG269" s="261"/>
      <c r="BH269" s="261"/>
      <c r="BI269" s="261"/>
      <c r="BJ269" s="261"/>
      <c r="BK269" s="261"/>
      <c r="BL269" s="261"/>
      <c r="BM269" s="261"/>
      <c r="BN269" s="261"/>
      <c r="BO269" s="261"/>
      <c r="BP269" s="261"/>
      <c r="BQ269" s="261"/>
      <c r="BR269" s="261"/>
      <c r="BS269" s="261"/>
      <c r="BT269" s="261"/>
      <c r="BU269" s="261"/>
      <c r="BV269" s="261"/>
      <c r="BW269" s="261"/>
      <c r="BX269" s="261"/>
      <c r="BY269" s="261"/>
      <c r="BZ269" s="261"/>
      <c r="CA269" s="261"/>
      <c r="CB269" s="261"/>
      <c r="CC269" s="261"/>
      <c r="CD269" s="261"/>
      <c r="CE269" s="261"/>
      <c r="CF269" s="261"/>
      <c r="CG269" s="261"/>
      <c r="CH269" s="261"/>
      <c r="CI269" s="261"/>
      <c r="CJ269" s="261"/>
      <c r="CK269" s="261"/>
      <c r="CL269" s="261"/>
      <c r="CM269" s="261"/>
      <c r="CN269" s="261"/>
      <c r="CO269" s="261"/>
      <c r="CP269" s="261"/>
      <c r="CQ269" s="261"/>
      <c r="CR269" s="261"/>
      <c r="CS269" s="261"/>
      <c r="CT269" s="261"/>
      <c r="CU269" s="261"/>
      <c r="CV269" s="261"/>
      <c r="CW269" s="261"/>
      <c r="CX269" s="261"/>
      <c r="CY269" s="261"/>
      <c r="CZ269" s="261"/>
      <c r="DA269" s="261"/>
      <c r="DB269" s="261"/>
      <c r="DC269" s="261"/>
      <c r="DD269" s="261"/>
      <c r="DE269" s="261"/>
      <c r="DF269" s="261"/>
      <c r="DG269" s="261"/>
      <c r="DH269" s="261"/>
      <c r="DI269" s="261"/>
      <c r="DJ269" s="261"/>
      <c r="DK269" s="261"/>
      <c r="DL269" s="261"/>
      <c r="DM269" s="261"/>
      <c r="DN269" s="261"/>
      <c r="DO269" s="261"/>
      <c r="DP269" s="261"/>
      <c r="DQ269" s="261"/>
      <c r="DR269" s="261"/>
      <c r="DS269" s="261"/>
      <c r="DT269" s="261"/>
      <c r="DU269" s="261"/>
      <c r="DV269" s="261"/>
      <c r="DW269" s="261"/>
      <c r="DX269" s="261"/>
      <c r="DY269" s="261"/>
      <c r="DZ269" s="261"/>
      <c r="EA269" s="261"/>
      <c r="EB269" s="261"/>
      <c r="EC269" s="261"/>
      <c r="ED269" s="261"/>
      <c r="EE269" s="261"/>
      <c r="EF269" s="261"/>
      <c r="EG269" s="261"/>
      <c r="EH269" s="261"/>
      <c r="EI269" s="261"/>
      <c r="EJ269" s="261"/>
      <c r="EK269" s="261"/>
      <c r="EL269" s="261"/>
      <c r="EM269" s="261"/>
      <c r="EN269" s="261"/>
      <c r="EO269" s="261"/>
      <c r="EP269" s="261"/>
      <c r="EQ269" s="261"/>
      <c r="ER269" s="261"/>
      <c r="ES269" s="261"/>
      <c r="ET269" s="261"/>
      <c r="EU269" s="261"/>
      <c r="EV269" s="261"/>
      <c r="EW269" s="261"/>
      <c r="EX269" s="261"/>
      <c r="EY269" s="261"/>
      <c r="EZ269" s="261"/>
      <c r="FA269" s="261"/>
      <c r="FB269" s="261"/>
      <c r="FC269" s="261"/>
      <c r="FD269" s="261"/>
      <c r="FE269" s="261"/>
      <c r="FF269" s="261"/>
      <c r="FG269" s="261"/>
      <c r="FH269" s="261"/>
      <c r="FI269" s="261"/>
      <c r="FJ269" s="261"/>
      <c r="FK269" s="261"/>
      <c r="FL269" s="261"/>
      <c r="FM269" s="261"/>
      <c r="FN269" s="261"/>
      <c r="FO269" s="261"/>
      <c r="FP269" s="261"/>
      <c r="FQ269" s="261"/>
      <c r="FR269" s="261"/>
      <c r="FS269" s="261"/>
      <c r="FT269" s="261"/>
      <c r="FU269" s="261"/>
      <c r="FV269" s="261"/>
    </row>
    <row r="270" spans="1:178" ht="22.5">
      <c r="A270" s="217">
        <v>720</v>
      </c>
      <c r="B270" s="213">
        <v>200</v>
      </c>
      <c r="C270" s="213">
        <v>300</v>
      </c>
      <c r="D270" s="213">
        <v>200</v>
      </c>
      <c r="E270" s="210">
        <v>60</v>
      </c>
      <c r="F270" s="210"/>
      <c r="G270" s="237" t="s">
        <v>530</v>
      </c>
      <c r="H270" s="239">
        <v>2966</v>
      </c>
      <c r="I270" s="239">
        <v>0</v>
      </c>
      <c r="J270" s="239">
        <v>0</v>
      </c>
      <c r="K270" s="239">
        <f t="shared" si="14"/>
        <v>0</v>
      </c>
      <c r="L270" s="238"/>
      <c r="M270" s="238"/>
      <c r="N270" s="238"/>
      <c r="O270" s="239">
        <f t="shared" si="12"/>
        <v>-2966</v>
      </c>
      <c r="P270" s="239">
        <f t="shared" si="13"/>
        <v>0</v>
      </c>
      <c r="Q270" s="242" t="s">
        <v>531</v>
      </c>
      <c r="R270" s="261"/>
      <c r="S270" s="261"/>
      <c r="T270" s="261"/>
      <c r="U270" s="261"/>
      <c r="V270" s="261"/>
      <c r="W270" s="261"/>
      <c r="X270" s="261"/>
      <c r="Y270" s="261"/>
      <c r="Z270" s="261"/>
      <c r="AA270" s="261"/>
      <c r="AB270" s="261"/>
      <c r="AC270" s="261"/>
      <c r="AD270" s="261"/>
      <c r="AE270" s="261"/>
      <c r="AF270" s="261"/>
      <c r="AG270" s="261"/>
      <c r="AH270" s="261"/>
      <c r="AI270" s="261"/>
      <c r="AJ270" s="261"/>
      <c r="AK270" s="261"/>
      <c r="AL270" s="261"/>
      <c r="AM270" s="261"/>
      <c r="AN270" s="261"/>
      <c r="AO270" s="261"/>
      <c r="AP270" s="261"/>
      <c r="AQ270" s="261"/>
      <c r="AR270" s="261"/>
      <c r="AS270" s="261"/>
      <c r="AT270" s="261"/>
      <c r="AU270" s="261"/>
      <c r="AV270" s="261"/>
      <c r="AW270" s="261"/>
      <c r="AX270" s="261"/>
      <c r="AY270" s="261"/>
      <c r="AZ270" s="261"/>
      <c r="BA270" s="261"/>
      <c r="BB270" s="261"/>
      <c r="BC270" s="261"/>
      <c r="BD270" s="261"/>
      <c r="BE270" s="261"/>
      <c r="BF270" s="261"/>
      <c r="BG270" s="261"/>
      <c r="BH270" s="261"/>
      <c r="BI270" s="261"/>
      <c r="BJ270" s="261"/>
      <c r="BK270" s="261"/>
      <c r="BL270" s="261"/>
      <c r="BM270" s="261"/>
      <c r="BN270" s="261"/>
      <c r="BO270" s="261"/>
      <c r="BP270" s="261"/>
      <c r="BQ270" s="261"/>
      <c r="BR270" s="261"/>
      <c r="BS270" s="261"/>
      <c r="BT270" s="261"/>
      <c r="BU270" s="261"/>
      <c r="BV270" s="261"/>
      <c r="BW270" s="261"/>
      <c r="BX270" s="261"/>
      <c r="BY270" s="261"/>
      <c r="BZ270" s="261"/>
      <c r="CA270" s="261"/>
      <c r="CB270" s="261"/>
      <c r="CC270" s="261"/>
      <c r="CD270" s="261"/>
      <c r="CE270" s="261"/>
      <c r="CF270" s="261"/>
      <c r="CG270" s="261"/>
      <c r="CH270" s="261"/>
      <c r="CI270" s="261"/>
      <c r="CJ270" s="261"/>
      <c r="CK270" s="261"/>
      <c r="CL270" s="261"/>
      <c r="CM270" s="261"/>
      <c r="CN270" s="261"/>
      <c r="CO270" s="261"/>
      <c r="CP270" s="261"/>
      <c r="CQ270" s="261"/>
      <c r="CR270" s="261"/>
      <c r="CS270" s="261"/>
      <c r="CT270" s="261"/>
      <c r="CU270" s="261"/>
      <c r="CV270" s="261"/>
      <c r="CW270" s="261"/>
      <c r="CX270" s="261"/>
      <c r="CY270" s="261"/>
      <c r="CZ270" s="261"/>
      <c r="DA270" s="261"/>
      <c r="DB270" s="261"/>
      <c r="DC270" s="261"/>
      <c r="DD270" s="261"/>
      <c r="DE270" s="261"/>
      <c r="DF270" s="261"/>
      <c r="DG270" s="261"/>
      <c r="DH270" s="261"/>
      <c r="DI270" s="261"/>
      <c r="DJ270" s="261"/>
      <c r="DK270" s="261"/>
      <c r="DL270" s="261"/>
      <c r="DM270" s="261"/>
      <c r="DN270" s="261"/>
      <c r="DO270" s="261"/>
      <c r="DP270" s="261"/>
      <c r="DQ270" s="261"/>
      <c r="DR270" s="261"/>
      <c r="DS270" s="261"/>
      <c r="DT270" s="261"/>
      <c r="DU270" s="261"/>
      <c r="DV270" s="261"/>
      <c r="DW270" s="261"/>
      <c r="DX270" s="261"/>
      <c r="DY270" s="261"/>
      <c r="DZ270" s="261"/>
      <c r="EA270" s="261"/>
      <c r="EB270" s="261"/>
      <c r="EC270" s="261"/>
      <c r="ED270" s="261"/>
      <c r="EE270" s="261"/>
      <c r="EF270" s="261"/>
      <c r="EG270" s="261"/>
      <c r="EH270" s="261"/>
      <c r="EI270" s="261"/>
      <c r="EJ270" s="261"/>
      <c r="EK270" s="261"/>
      <c r="EL270" s="261"/>
      <c r="EM270" s="261"/>
      <c r="EN270" s="261"/>
      <c r="EO270" s="261"/>
      <c r="EP270" s="261"/>
      <c r="EQ270" s="261"/>
      <c r="ER270" s="261"/>
      <c r="ES270" s="261"/>
      <c r="ET270" s="261"/>
      <c r="EU270" s="261"/>
      <c r="EV270" s="261"/>
      <c r="EW270" s="261"/>
      <c r="EX270" s="261"/>
      <c r="EY270" s="261"/>
      <c r="EZ270" s="261"/>
      <c r="FA270" s="261"/>
      <c r="FB270" s="261"/>
      <c r="FC270" s="261"/>
      <c r="FD270" s="261"/>
      <c r="FE270" s="261"/>
      <c r="FF270" s="261"/>
      <c r="FG270" s="261"/>
      <c r="FH270" s="261"/>
      <c r="FI270" s="261"/>
      <c r="FJ270" s="261"/>
      <c r="FK270" s="261"/>
      <c r="FL270" s="261"/>
      <c r="FM270" s="261"/>
      <c r="FN270" s="261"/>
      <c r="FO270" s="261"/>
      <c r="FP270" s="261"/>
      <c r="FQ270" s="261"/>
      <c r="FR270" s="261"/>
      <c r="FS270" s="261"/>
      <c r="FT270" s="261"/>
      <c r="FU270" s="261"/>
      <c r="FV270" s="261"/>
    </row>
    <row r="271" spans="1:178">
      <c r="A271" s="217">
        <v>720</v>
      </c>
      <c r="B271" s="213">
        <v>200</v>
      </c>
      <c r="C271" s="213">
        <v>300</v>
      </c>
      <c r="D271" s="213">
        <v>200</v>
      </c>
      <c r="E271" s="210">
        <v>90</v>
      </c>
      <c r="F271" s="210"/>
      <c r="G271" s="237" t="s">
        <v>532</v>
      </c>
      <c r="H271" s="239">
        <v>44285</v>
      </c>
      <c r="I271" s="239">
        <v>0</v>
      </c>
      <c r="J271" s="239">
        <v>0</v>
      </c>
      <c r="K271" s="239">
        <f t="shared" si="14"/>
        <v>0</v>
      </c>
      <c r="L271" s="238"/>
      <c r="M271" s="238"/>
      <c r="N271" s="238"/>
      <c r="O271" s="239">
        <f t="shared" si="12"/>
        <v>-44285</v>
      </c>
      <c r="P271" s="239">
        <f t="shared" si="13"/>
        <v>0</v>
      </c>
      <c r="Q271" s="242" t="s">
        <v>533</v>
      </c>
      <c r="R271" s="261"/>
      <c r="S271" s="261"/>
      <c r="T271" s="261"/>
      <c r="U271" s="261"/>
      <c r="V271" s="261"/>
      <c r="W271" s="261"/>
      <c r="X271" s="261"/>
      <c r="Y271" s="261"/>
      <c r="Z271" s="261"/>
      <c r="AA271" s="261"/>
      <c r="AB271" s="261"/>
      <c r="AC271" s="261"/>
      <c r="AD271" s="261"/>
      <c r="AE271" s="261"/>
      <c r="AF271" s="261"/>
      <c r="AG271" s="261"/>
      <c r="AH271" s="261"/>
      <c r="AI271" s="261"/>
      <c r="AJ271" s="261"/>
      <c r="AK271" s="261"/>
      <c r="AL271" s="261"/>
      <c r="AM271" s="261"/>
      <c r="AN271" s="261"/>
      <c r="AO271" s="261"/>
      <c r="AP271" s="261"/>
      <c r="AQ271" s="261"/>
      <c r="AR271" s="261"/>
      <c r="AS271" s="261"/>
      <c r="AT271" s="261"/>
      <c r="AU271" s="261"/>
      <c r="AV271" s="261"/>
      <c r="AW271" s="261"/>
      <c r="AX271" s="261"/>
      <c r="AY271" s="261"/>
      <c r="AZ271" s="261"/>
      <c r="BA271" s="261"/>
      <c r="BB271" s="261"/>
      <c r="BC271" s="261"/>
      <c r="BD271" s="261"/>
      <c r="BE271" s="261"/>
      <c r="BF271" s="261"/>
      <c r="BG271" s="261"/>
      <c r="BH271" s="261"/>
      <c r="BI271" s="261"/>
      <c r="BJ271" s="261"/>
      <c r="BK271" s="261"/>
      <c r="BL271" s="261"/>
      <c r="BM271" s="261"/>
      <c r="BN271" s="261"/>
      <c r="BO271" s="261"/>
      <c r="BP271" s="261"/>
      <c r="BQ271" s="261"/>
      <c r="BR271" s="261"/>
      <c r="BS271" s="261"/>
      <c r="BT271" s="261"/>
      <c r="BU271" s="261"/>
      <c r="BV271" s="261"/>
      <c r="BW271" s="261"/>
      <c r="BX271" s="261"/>
      <c r="BY271" s="261"/>
      <c r="BZ271" s="261"/>
      <c r="CA271" s="261"/>
      <c r="CB271" s="261"/>
      <c r="CC271" s="261"/>
      <c r="CD271" s="261"/>
      <c r="CE271" s="261"/>
      <c r="CF271" s="261"/>
      <c r="CG271" s="261"/>
      <c r="CH271" s="261"/>
      <c r="CI271" s="261"/>
      <c r="CJ271" s="261"/>
      <c r="CK271" s="261"/>
      <c r="CL271" s="261"/>
      <c r="CM271" s="261"/>
      <c r="CN271" s="261"/>
      <c r="CO271" s="261"/>
      <c r="CP271" s="261"/>
      <c r="CQ271" s="261"/>
      <c r="CR271" s="261"/>
      <c r="CS271" s="261"/>
      <c r="CT271" s="261"/>
      <c r="CU271" s="261"/>
      <c r="CV271" s="261"/>
      <c r="CW271" s="261"/>
      <c r="CX271" s="261"/>
      <c r="CY271" s="261"/>
      <c r="CZ271" s="261"/>
      <c r="DA271" s="261"/>
      <c r="DB271" s="261"/>
      <c r="DC271" s="261"/>
      <c r="DD271" s="261"/>
      <c r="DE271" s="261"/>
      <c r="DF271" s="261"/>
      <c r="DG271" s="261"/>
      <c r="DH271" s="261"/>
      <c r="DI271" s="261"/>
      <c r="DJ271" s="261"/>
      <c r="DK271" s="261"/>
      <c r="DL271" s="261"/>
      <c r="DM271" s="261"/>
      <c r="DN271" s="261"/>
      <c r="DO271" s="261"/>
      <c r="DP271" s="261"/>
      <c r="DQ271" s="261"/>
      <c r="DR271" s="261"/>
      <c r="DS271" s="261"/>
      <c r="DT271" s="261"/>
      <c r="DU271" s="261"/>
      <c r="DV271" s="261"/>
      <c r="DW271" s="261"/>
      <c r="DX271" s="261"/>
      <c r="DY271" s="261"/>
      <c r="DZ271" s="261"/>
      <c r="EA271" s="261"/>
      <c r="EB271" s="261"/>
      <c r="EC271" s="261"/>
      <c r="ED271" s="261"/>
      <c r="EE271" s="261"/>
      <c r="EF271" s="261"/>
      <c r="EG271" s="261"/>
      <c r="EH271" s="261"/>
      <c r="EI271" s="261"/>
      <c r="EJ271" s="261"/>
      <c r="EK271" s="261"/>
      <c r="EL271" s="261"/>
      <c r="EM271" s="261"/>
      <c r="EN271" s="261"/>
      <c r="EO271" s="261"/>
      <c r="EP271" s="261"/>
      <c r="EQ271" s="261"/>
      <c r="ER271" s="261"/>
      <c r="ES271" s="261"/>
      <c r="ET271" s="261"/>
      <c r="EU271" s="261"/>
      <c r="EV271" s="261"/>
      <c r="EW271" s="261"/>
      <c r="EX271" s="261"/>
      <c r="EY271" s="261"/>
      <c r="EZ271" s="261"/>
      <c r="FA271" s="261"/>
      <c r="FB271" s="261"/>
      <c r="FC271" s="261"/>
      <c r="FD271" s="261"/>
      <c r="FE271" s="261"/>
      <c r="FF271" s="261"/>
      <c r="FG271" s="261"/>
      <c r="FH271" s="261"/>
      <c r="FI271" s="261"/>
      <c r="FJ271" s="261"/>
      <c r="FK271" s="261"/>
      <c r="FL271" s="261"/>
      <c r="FM271" s="261"/>
      <c r="FN271" s="261"/>
      <c r="FO271" s="261"/>
      <c r="FP271" s="261"/>
      <c r="FQ271" s="261"/>
      <c r="FR271" s="261"/>
      <c r="FS271" s="261"/>
      <c r="FT271" s="261"/>
      <c r="FU271" s="261"/>
      <c r="FV271" s="261"/>
    </row>
    <row r="272" spans="1:178" ht="12" thickBot="1">
      <c r="A272" s="224">
        <v>720</v>
      </c>
      <c r="B272" s="225">
        <v>200</v>
      </c>
      <c r="C272" s="226">
        <v>400</v>
      </c>
      <c r="D272" s="226"/>
      <c r="E272" s="226"/>
      <c r="F272" s="226"/>
      <c r="G272" s="262" t="s">
        <v>490</v>
      </c>
      <c r="H272" s="264">
        <v>20</v>
      </c>
      <c r="I272" s="264">
        <v>0</v>
      </c>
      <c r="J272" s="264">
        <v>0</v>
      </c>
      <c r="K272" s="264">
        <f t="shared" si="14"/>
        <v>0</v>
      </c>
      <c r="L272" s="263"/>
      <c r="M272" s="263"/>
      <c r="N272" s="263"/>
      <c r="O272" s="264">
        <f t="shared" si="12"/>
        <v>-20</v>
      </c>
      <c r="P272" s="264">
        <f t="shared" si="13"/>
        <v>0</v>
      </c>
      <c r="Q272" s="265" t="s">
        <v>534</v>
      </c>
      <c r="R272" s="261"/>
      <c r="S272" s="261"/>
      <c r="T272" s="261"/>
      <c r="U272" s="261"/>
      <c r="V272" s="261"/>
      <c r="W272" s="261"/>
      <c r="X272" s="261"/>
      <c r="Y272" s="261"/>
      <c r="Z272" s="261"/>
      <c r="AA272" s="261"/>
      <c r="AB272" s="261"/>
      <c r="AC272" s="261"/>
      <c r="AD272" s="261"/>
      <c r="AE272" s="261"/>
      <c r="AF272" s="261"/>
      <c r="AG272" s="261"/>
      <c r="AH272" s="261"/>
      <c r="AI272" s="261"/>
      <c r="AJ272" s="261"/>
      <c r="AK272" s="261"/>
      <c r="AL272" s="261"/>
      <c r="AM272" s="261"/>
      <c r="AN272" s="261"/>
      <c r="AO272" s="261"/>
      <c r="AP272" s="261"/>
      <c r="AQ272" s="261"/>
      <c r="AR272" s="261"/>
      <c r="AS272" s="261"/>
      <c r="AT272" s="261"/>
      <c r="AU272" s="261"/>
      <c r="AV272" s="261"/>
      <c r="AW272" s="261"/>
      <c r="AX272" s="261"/>
      <c r="AY272" s="261"/>
      <c r="AZ272" s="261"/>
      <c r="BA272" s="261"/>
      <c r="BB272" s="261"/>
      <c r="BC272" s="261"/>
      <c r="BD272" s="261"/>
      <c r="BE272" s="261"/>
      <c r="BF272" s="261"/>
      <c r="BG272" s="261"/>
      <c r="BH272" s="261"/>
      <c r="BI272" s="261"/>
      <c r="BJ272" s="261"/>
      <c r="BK272" s="261"/>
      <c r="BL272" s="261"/>
      <c r="BM272" s="261"/>
      <c r="BN272" s="261"/>
      <c r="BO272" s="261"/>
      <c r="BP272" s="261"/>
      <c r="BQ272" s="261"/>
      <c r="BR272" s="261"/>
      <c r="BS272" s="261"/>
      <c r="BT272" s="261"/>
      <c r="BU272" s="261"/>
      <c r="BV272" s="261"/>
      <c r="BW272" s="261"/>
      <c r="BX272" s="261"/>
      <c r="BY272" s="261"/>
      <c r="BZ272" s="261"/>
      <c r="CA272" s="261"/>
      <c r="CB272" s="261"/>
      <c r="CC272" s="261"/>
      <c r="CD272" s="261"/>
      <c r="CE272" s="261"/>
      <c r="CF272" s="261"/>
      <c r="CG272" s="261"/>
      <c r="CH272" s="261"/>
      <c r="CI272" s="261"/>
      <c r="CJ272" s="261"/>
      <c r="CK272" s="261"/>
      <c r="CL272" s="261"/>
      <c r="CM272" s="261"/>
      <c r="CN272" s="261"/>
      <c r="CO272" s="261"/>
      <c r="CP272" s="261"/>
      <c r="CQ272" s="261"/>
      <c r="CR272" s="261"/>
      <c r="CS272" s="261"/>
      <c r="CT272" s="261"/>
      <c r="CU272" s="261"/>
      <c r="CV272" s="261"/>
      <c r="CW272" s="261"/>
      <c r="CX272" s="261"/>
      <c r="CY272" s="261"/>
      <c r="CZ272" s="261"/>
      <c r="DA272" s="261"/>
      <c r="DB272" s="261"/>
      <c r="DC272" s="261"/>
      <c r="DD272" s="261"/>
      <c r="DE272" s="261"/>
      <c r="DF272" s="261"/>
      <c r="DG272" s="261"/>
      <c r="DH272" s="261"/>
      <c r="DI272" s="261"/>
      <c r="DJ272" s="261"/>
      <c r="DK272" s="261"/>
      <c r="DL272" s="261"/>
      <c r="DM272" s="261"/>
      <c r="DN272" s="261"/>
      <c r="DO272" s="261"/>
      <c r="DP272" s="261"/>
      <c r="DQ272" s="261"/>
      <c r="DR272" s="261"/>
      <c r="DS272" s="261"/>
      <c r="DT272" s="261"/>
      <c r="DU272" s="261"/>
      <c r="DV272" s="261"/>
      <c r="DW272" s="261"/>
      <c r="DX272" s="261"/>
      <c r="DY272" s="261"/>
      <c r="DZ272" s="261"/>
      <c r="EA272" s="261"/>
      <c r="EB272" s="261"/>
      <c r="EC272" s="261"/>
      <c r="ED272" s="261"/>
      <c r="EE272" s="261"/>
      <c r="EF272" s="261"/>
      <c r="EG272" s="261"/>
      <c r="EH272" s="261"/>
      <c r="EI272" s="261"/>
      <c r="EJ272" s="261"/>
      <c r="EK272" s="261"/>
      <c r="EL272" s="261"/>
      <c r="EM272" s="261"/>
      <c r="EN272" s="261"/>
      <c r="EO272" s="261"/>
      <c r="EP272" s="261"/>
      <c r="EQ272" s="261"/>
      <c r="ER272" s="261"/>
      <c r="ES272" s="261"/>
      <c r="ET272" s="261"/>
      <c r="EU272" s="261"/>
      <c r="EV272" s="261"/>
      <c r="EW272" s="261"/>
      <c r="EX272" s="261"/>
      <c r="EY272" s="261"/>
      <c r="EZ272" s="261"/>
      <c r="FA272" s="261"/>
      <c r="FB272" s="261"/>
      <c r="FC272" s="261"/>
      <c r="FD272" s="261"/>
      <c r="FE272" s="261"/>
      <c r="FF272" s="261"/>
      <c r="FG272" s="261"/>
      <c r="FH272" s="261"/>
      <c r="FI272" s="261"/>
      <c r="FJ272" s="261"/>
      <c r="FK272" s="261"/>
      <c r="FL272" s="261"/>
      <c r="FM272" s="261"/>
      <c r="FN272" s="261"/>
      <c r="FO272" s="261"/>
      <c r="FP272" s="261"/>
      <c r="FQ272" s="261"/>
      <c r="FR272" s="261"/>
      <c r="FS272" s="261"/>
      <c r="FT272" s="261"/>
      <c r="FU272" s="261"/>
      <c r="FV272" s="261"/>
    </row>
    <row r="273" spans="1:178">
      <c r="A273" s="227"/>
      <c r="B273" s="227"/>
      <c r="C273" s="227"/>
      <c r="D273" s="227"/>
      <c r="E273" s="227"/>
      <c r="F273" s="227"/>
      <c r="G273" s="266" t="s">
        <v>535</v>
      </c>
      <c r="H273" s="267">
        <f>SUM(H3:H272)</f>
        <v>82013668.004681766</v>
      </c>
      <c r="I273" s="267">
        <f t="shared" ref="I273:P273" si="15">SUM(I3:I272)</f>
        <v>4317639</v>
      </c>
      <c r="J273" s="267">
        <f t="shared" si="15"/>
        <v>74467811</v>
      </c>
      <c r="K273" s="267">
        <f t="shared" si="15"/>
        <v>393719</v>
      </c>
      <c r="L273" s="267">
        <f t="shared" si="15"/>
        <v>46234</v>
      </c>
      <c r="M273" s="267">
        <f t="shared" si="15"/>
        <v>200000</v>
      </c>
      <c r="N273" s="267">
        <f t="shared" si="15"/>
        <v>147485</v>
      </c>
      <c r="O273" s="267">
        <f t="shared" si="15"/>
        <v>-7545857.0046817753</v>
      </c>
      <c r="P273" s="267">
        <f t="shared" si="15"/>
        <v>-3923920</v>
      </c>
      <c r="Q273" s="227"/>
      <c r="R273" s="261"/>
      <c r="S273" s="261"/>
      <c r="T273" s="261"/>
      <c r="U273" s="261"/>
      <c r="V273" s="261"/>
      <c r="W273" s="261"/>
      <c r="X273" s="261"/>
      <c r="Y273" s="261"/>
      <c r="Z273" s="261"/>
      <c r="AA273" s="261"/>
      <c r="AB273" s="261"/>
      <c r="AC273" s="261"/>
      <c r="AD273" s="261"/>
      <c r="AE273" s="261"/>
      <c r="AF273" s="261"/>
      <c r="AG273" s="261"/>
      <c r="AH273" s="261"/>
      <c r="AI273" s="261"/>
      <c r="AJ273" s="261"/>
      <c r="AK273" s="261"/>
      <c r="AL273" s="261"/>
      <c r="AM273" s="261"/>
      <c r="AN273" s="261"/>
      <c r="AO273" s="261"/>
      <c r="AP273" s="261"/>
      <c r="AQ273" s="261"/>
      <c r="AR273" s="261"/>
      <c r="AS273" s="261"/>
      <c r="AT273" s="261"/>
      <c r="AU273" s="261"/>
      <c r="AV273" s="261"/>
      <c r="AW273" s="261"/>
      <c r="AX273" s="261"/>
      <c r="AY273" s="261"/>
      <c r="AZ273" s="261"/>
      <c r="BA273" s="261"/>
      <c r="BB273" s="261"/>
      <c r="BC273" s="261"/>
      <c r="BD273" s="261"/>
      <c r="BE273" s="261"/>
      <c r="BF273" s="261"/>
      <c r="BG273" s="261"/>
      <c r="BH273" s="261"/>
      <c r="BI273" s="261"/>
      <c r="BJ273" s="261"/>
      <c r="BK273" s="261"/>
      <c r="BL273" s="261"/>
      <c r="BM273" s="261"/>
      <c r="BN273" s="261"/>
      <c r="BO273" s="261"/>
      <c r="BP273" s="261"/>
      <c r="BQ273" s="261"/>
      <c r="BR273" s="261"/>
      <c r="BS273" s="261"/>
      <c r="BT273" s="261"/>
      <c r="BU273" s="261"/>
      <c r="BV273" s="261"/>
      <c r="BW273" s="261"/>
      <c r="BX273" s="261"/>
      <c r="BY273" s="261"/>
      <c r="BZ273" s="261"/>
      <c r="CA273" s="261"/>
      <c r="CB273" s="261"/>
      <c r="CC273" s="261"/>
      <c r="CD273" s="261"/>
      <c r="CE273" s="261"/>
      <c r="CF273" s="261"/>
      <c r="CG273" s="261"/>
      <c r="CH273" s="261"/>
      <c r="CI273" s="261"/>
      <c r="CJ273" s="261"/>
      <c r="CK273" s="261"/>
      <c r="CL273" s="261"/>
      <c r="CM273" s="261"/>
      <c r="CN273" s="261"/>
      <c r="CO273" s="261"/>
      <c r="CP273" s="261"/>
      <c r="CQ273" s="261"/>
      <c r="CR273" s="261"/>
      <c r="CS273" s="261"/>
      <c r="CT273" s="261"/>
      <c r="CU273" s="261"/>
      <c r="CV273" s="261"/>
      <c r="CW273" s="261"/>
      <c r="CX273" s="261"/>
      <c r="CY273" s="261"/>
      <c r="CZ273" s="261"/>
      <c r="DA273" s="261"/>
      <c r="DB273" s="261"/>
      <c r="DC273" s="261"/>
      <c r="DD273" s="261"/>
      <c r="DE273" s="261"/>
      <c r="DF273" s="261"/>
      <c r="DG273" s="261"/>
      <c r="DH273" s="261"/>
      <c r="DI273" s="261"/>
      <c r="DJ273" s="261"/>
      <c r="DK273" s="261"/>
      <c r="DL273" s="261"/>
      <c r="DM273" s="261"/>
      <c r="DN273" s="261"/>
      <c r="DO273" s="261"/>
      <c r="DP273" s="261"/>
      <c r="DQ273" s="261"/>
      <c r="DR273" s="261"/>
      <c r="DS273" s="261"/>
      <c r="DT273" s="261"/>
      <c r="DU273" s="261"/>
      <c r="DV273" s="261"/>
      <c r="DW273" s="261"/>
      <c r="DX273" s="261"/>
      <c r="DY273" s="261"/>
      <c r="DZ273" s="261"/>
      <c r="EA273" s="261"/>
      <c r="EB273" s="261"/>
      <c r="EC273" s="261"/>
      <c r="ED273" s="261"/>
      <c r="EE273" s="261"/>
      <c r="EF273" s="261"/>
      <c r="EG273" s="261"/>
      <c r="EH273" s="261"/>
      <c r="EI273" s="261"/>
      <c r="EJ273" s="261"/>
      <c r="EK273" s="261"/>
      <c r="EL273" s="261"/>
      <c r="EM273" s="261"/>
      <c r="EN273" s="261"/>
      <c r="EO273" s="261"/>
      <c r="EP273" s="261"/>
      <c r="EQ273" s="261"/>
      <c r="ER273" s="261"/>
      <c r="ES273" s="261"/>
      <c r="ET273" s="261"/>
      <c r="EU273" s="261"/>
      <c r="EV273" s="261"/>
      <c r="EW273" s="261"/>
      <c r="EX273" s="261"/>
      <c r="EY273" s="261"/>
      <c r="EZ273" s="261"/>
      <c r="FA273" s="261"/>
      <c r="FB273" s="261"/>
      <c r="FC273" s="261"/>
      <c r="FD273" s="261"/>
      <c r="FE273" s="261"/>
      <c r="FF273" s="261"/>
      <c r="FG273" s="261"/>
      <c r="FH273" s="261"/>
      <c r="FI273" s="261"/>
      <c r="FJ273" s="261"/>
      <c r="FK273" s="261"/>
      <c r="FL273" s="261"/>
      <c r="FM273" s="261"/>
      <c r="FN273" s="261"/>
      <c r="FO273" s="261"/>
      <c r="FP273" s="261"/>
      <c r="FQ273" s="261"/>
      <c r="FR273" s="261"/>
      <c r="FS273" s="261"/>
      <c r="FT273" s="261"/>
      <c r="FU273" s="261"/>
      <c r="FV273" s="261"/>
    </row>
    <row r="274" spans="1:178">
      <c r="A274" s="227"/>
      <c r="B274" s="227"/>
      <c r="C274" s="227"/>
      <c r="D274" s="227"/>
      <c r="E274" s="227"/>
      <c r="F274" s="227"/>
      <c r="G274" s="266" t="s">
        <v>536</v>
      </c>
      <c r="H274" s="267">
        <f>+'Alimentazione CE Costi'!H895</f>
        <v>82012567</v>
      </c>
      <c r="I274" s="267">
        <f>+'Alimentazione CE Costi'!I895</f>
        <v>4458228</v>
      </c>
      <c r="J274" s="267">
        <f>+'Alimentazione CE Costi'!J895</f>
        <v>74467811</v>
      </c>
      <c r="K274" s="267">
        <f>+'Alimentazione CE Costi'!K895</f>
        <v>1916395</v>
      </c>
      <c r="L274" s="267">
        <f>+'Alimentazione CE Costi'!L895</f>
        <v>46234</v>
      </c>
      <c r="M274" s="267">
        <f>+'Alimentazione CE Costi'!M895</f>
        <v>200000</v>
      </c>
      <c r="N274" s="267">
        <f>+'Alimentazione CE Costi'!N895</f>
        <v>1670161</v>
      </c>
      <c r="O274" s="267">
        <f>+'Alimentazione CE Costi'!O895</f>
        <v>-7544756</v>
      </c>
      <c r="P274" s="267">
        <f>+'Alimentazione CE Costi'!P895</f>
        <v>-2541833</v>
      </c>
      <c r="Q274" s="227"/>
      <c r="R274" s="261"/>
      <c r="S274" s="261"/>
      <c r="T274" s="261"/>
      <c r="U274" s="261"/>
      <c r="V274" s="261"/>
      <c r="W274" s="261"/>
      <c r="X274" s="261"/>
      <c r="Y274" s="261"/>
      <c r="Z274" s="261"/>
      <c r="AA274" s="261"/>
      <c r="AB274" s="261"/>
      <c r="AC274" s="261"/>
      <c r="AD274" s="261"/>
      <c r="AE274" s="261"/>
      <c r="AF274" s="261"/>
      <c r="AG274" s="261"/>
      <c r="AH274" s="261"/>
      <c r="AI274" s="261"/>
      <c r="AJ274" s="261"/>
      <c r="AK274" s="261"/>
      <c r="AL274" s="261"/>
      <c r="AM274" s="261"/>
      <c r="AN274" s="261"/>
      <c r="AO274" s="261"/>
      <c r="AP274" s="261"/>
      <c r="AQ274" s="261"/>
      <c r="AR274" s="261"/>
      <c r="AS274" s="261"/>
      <c r="AT274" s="261"/>
      <c r="AU274" s="261"/>
      <c r="AV274" s="261"/>
      <c r="AW274" s="261"/>
      <c r="AX274" s="261"/>
      <c r="AY274" s="261"/>
      <c r="AZ274" s="261"/>
      <c r="BA274" s="261"/>
      <c r="BB274" s="261"/>
      <c r="BC274" s="261"/>
      <c r="BD274" s="261"/>
      <c r="BE274" s="261"/>
      <c r="BF274" s="261"/>
      <c r="BG274" s="261"/>
      <c r="BH274" s="261"/>
      <c r="BI274" s="261"/>
      <c r="BJ274" s="261"/>
      <c r="BK274" s="261"/>
      <c r="BL274" s="261"/>
      <c r="BM274" s="261"/>
      <c r="BN274" s="261"/>
      <c r="BO274" s="261"/>
      <c r="BP274" s="261"/>
      <c r="BQ274" s="261"/>
      <c r="BR274" s="261"/>
      <c r="BS274" s="261"/>
      <c r="BT274" s="261"/>
      <c r="BU274" s="261"/>
      <c r="BV274" s="261"/>
      <c r="BW274" s="261"/>
      <c r="BX274" s="261"/>
      <c r="BY274" s="261"/>
      <c r="BZ274" s="261"/>
      <c r="CA274" s="261"/>
      <c r="CB274" s="261"/>
      <c r="CC274" s="261"/>
      <c r="CD274" s="261"/>
      <c r="CE274" s="261"/>
      <c r="CF274" s="261"/>
      <c r="CG274" s="261"/>
      <c r="CH274" s="261"/>
      <c r="CI274" s="261"/>
      <c r="CJ274" s="261"/>
      <c r="CK274" s="261"/>
      <c r="CL274" s="261"/>
      <c r="CM274" s="261"/>
      <c r="CN274" s="261"/>
      <c r="CO274" s="261"/>
      <c r="CP274" s="261"/>
      <c r="CQ274" s="261"/>
      <c r="CR274" s="261"/>
      <c r="CS274" s="261"/>
      <c r="CT274" s="261"/>
      <c r="CU274" s="261"/>
      <c r="CV274" s="261"/>
      <c r="CW274" s="261"/>
      <c r="CX274" s="261"/>
      <c r="CY274" s="261"/>
      <c r="CZ274" s="261"/>
      <c r="DA274" s="261"/>
      <c r="DB274" s="261"/>
      <c r="DC274" s="261"/>
      <c r="DD274" s="261"/>
      <c r="DE274" s="261"/>
      <c r="DF274" s="261"/>
      <c r="DG274" s="261"/>
      <c r="DH274" s="261"/>
      <c r="DI274" s="261"/>
      <c r="DJ274" s="261"/>
      <c r="DK274" s="261"/>
      <c r="DL274" s="261"/>
      <c r="DM274" s="261"/>
      <c r="DN274" s="261"/>
      <c r="DO274" s="261"/>
      <c r="DP274" s="261"/>
      <c r="DQ274" s="261"/>
      <c r="DR274" s="261"/>
      <c r="DS274" s="261"/>
      <c r="DT274" s="261"/>
      <c r="DU274" s="261"/>
      <c r="DV274" s="261"/>
      <c r="DW274" s="261"/>
      <c r="DX274" s="261"/>
      <c r="DY274" s="261"/>
      <c r="DZ274" s="261"/>
      <c r="EA274" s="261"/>
      <c r="EB274" s="261"/>
      <c r="EC274" s="261"/>
      <c r="ED274" s="261"/>
      <c r="EE274" s="261"/>
      <c r="EF274" s="261"/>
      <c r="EG274" s="261"/>
      <c r="EH274" s="261"/>
      <c r="EI274" s="261"/>
      <c r="EJ274" s="261"/>
      <c r="EK274" s="261"/>
      <c r="EL274" s="261"/>
      <c r="EM274" s="261"/>
      <c r="EN274" s="261"/>
      <c r="EO274" s="261"/>
      <c r="EP274" s="261"/>
      <c r="EQ274" s="261"/>
      <c r="ER274" s="261"/>
      <c r="ES274" s="261"/>
      <c r="ET274" s="261"/>
      <c r="EU274" s="261"/>
      <c r="EV274" s="261"/>
      <c r="EW274" s="261"/>
      <c r="EX274" s="261"/>
      <c r="EY274" s="261"/>
      <c r="EZ274" s="261"/>
      <c r="FA274" s="261"/>
      <c r="FB274" s="261"/>
      <c r="FC274" s="261"/>
      <c r="FD274" s="261"/>
      <c r="FE274" s="261"/>
      <c r="FF274" s="261"/>
      <c r="FG274" s="261"/>
      <c r="FH274" s="261"/>
      <c r="FI274" s="261"/>
      <c r="FJ274" s="261"/>
      <c r="FK274" s="261"/>
      <c r="FL274" s="261"/>
      <c r="FM274" s="261"/>
      <c r="FN274" s="261"/>
      <c r="FO274" s="261"/>
      <c r="FP274" s="261"/>
      <c r="FQ274" s="261"/>
      <c r="FR274" s="261"/>
      <c r="FS274" s="261"/>
      <c r="FT274" s="261"/>
      <c r="FU274" s="261"/>
      <c r="FV274" s="261"/>
    </row>
    <row r="275" spans="1:178">
      <c r="A275" s="227"/>
      <c r="B275" s="227"/>
      <c r="C275" s="227"/>
      <c r="D275" s="227"/>
      <c r="E275" s="227"/>
      <c r="F275" s="227"/>
      <c r="G275" s="266" t="s">
        <v>537</v>
      </c>
      <c r="H275" s="267">
        <f>+H273-H274</f>
        <v>1101.0046817660332</v>
      </c>
      <c r="I275" s="267">
        <f t="shared" ref="I275:P275" si="16">+I273-I274</f>
        <v>-140589</v>
      </c>
      <c r="J275" s="267">
        <f t="shared" si="16"/>
        <v>0</v>
      </c>
      <c r="K275" s="267">
        <f t="shared" si="16"/>
        <v>-1522676</v>
      </c>
      <c r="L275" s="267">
        <f t="shared" si="16"/>
        <v>0</v>
      </c>
      <c r="M275" s="267">
        <f t="shared" si="16"/>
        <v>0</v>
      </c>
      <c r="N275" s="267">
        <f t="shared" si="16"/>
        <v>-1522676</v>
      </c>
      <c r="O275" s="267">
        <f t="shared" si="16"/>
        <v>-1101.0046817753464</v>
      </c>
      <c r="P275" s="267">
        <f t="shared" si="16"/>
        <v>-1382087</v>
      </c>
      <c r="Q275" s="227"/>
      <c r="R275" s="261"/>
      <c r="S275" s="261"/>
      <c r="T275" s="261"/>
      <c r="U275" s="261"/>
      <c r="V275" s="261"/>
      <c r="W275" s="261"/>
      <c r="X275" s="261"/>
      <c r="Y275" s="261"/>
      <c r="Z275" s="261"/>
      <c r="AA275" s="261"/>
      <c r="AB275" s="261"/>
      <c r="AC275" s="261"/>
      <c r="AD275" s="261"/>
      <c r="AE275" s="261"/>
      <c r="AF275" s="261"/>
      <c r="AG275" s="261"/>
      <c r="AH275" s="261"/>
      <c r="AI275" s="261"/>
      <c r="AJ275" s="261"/>
      <c r="AK275" s="261"/>
      <c r="AL275" s="261"/>
      <c r="AM275" s="261"/>
      <c r="AN275" s="261"/>
      <c r="AO275" s="261"/>
      <c r="AP275" s="261"/>
      <c r="AQ275" s="261"/>
      <c r="AR275" s="261"/>
      <c r="AS275" s="261"/>
      <c r="AT275" s="261"/>
      <c r="AU275" s="261"/>
      <c r="AV275" s="261"/>
      <c r="AW275" s="261"/>
      <c r="AX275" s="261"/>
      <c r="AY275" s="261"/>
      <c r="AZ275" s="261"/>
      <c r="BA275" s="261"/>
      <c r="BB275" s="261"/>
      <c r="BC275" s="261"/>
      <c r="BD275" s="261"/>
      <c r="BE275" s="261"/>
      <c r="BF275" s="261"/>
      <c r="BG275" s="261"/>
      <c r="BH275" s="261"/>
      <c r="BI275" s="261"/>
      <c r="BJ275" s="261"/>
      <c r="BK275" s="261"/>
      <c r="BL275" s="261"/>
      <c r="BM275" s="261"/>
      <c r="BN275" s="261"/>
      <c r="BO275" s="261"/>
      <c r="BP275" s="261"/>
      <c r="BQ275" s="261"/>
      <c r="BR275" s="261"/>
      <c r="BS275" s="261"/>
      <c r="BT275" s="261"/>
      <c r="BU275" s="261"/>
      <c r="BV275" s="261"/>
      <c r="BW275" s="261"/>
      <c r="BX275" s="261"/>
      <c r="BY275" s="261"/>
      <c r="BZ275" s="261"/>
      <c r="CA275" s="261"/>
      <c r="CB275" s="261"/>
      <c r="CC275" s="261"/>
      <c r="CD275" s="261"/>
      <c r="CE275" s="261"/>
      <c r="CF275" s="261"/>
      <c r="CG275" s="261"/>
      <c r="CH275" s="261"/>
      <c r="CI275" s="261"/>
      <c r="CJ275" s="261"/>
      <c r="CK275" s="261"/>
      <c r="CL275" s="261"/>
      <c r="CM275" s="261"/>
      <c r="CN275" s="261"/>
      <c r="CO275" s="261"/>
      <c r="CP275" s="261"/>
      <c r="CQ275" s="261"/>
      <c r="CR275" s="261"/>
      <c r="CS275" s="261"/>
      <c r="CT275" s="261"/>
      <c r="CU275" s="261"/>
      <c r="CV275" s="261"/>
      <c r="CW275" s="261"/>
      <c r="CX275" s="261"/>
      <c r="CY275" s="261"/>
      <c r="CZ275" s="261"/>
      <c r="DA275" s="261"/>
      <c r="DB275" s="261"/>
      <c r="DC275" s="261"/>
      <c r="DD275" s="261"/>
      <c r="DE275" s="261"/>
      <c r="DF275" s="261"/>
      <c r="DG275" s="261"/>
      <c r="DH275" s="261"/>
      <c r="DI275" s="261"/>
      <c r="DJ275" s="261"/>
      <c r="DK275" s="261"/>
      <c r="DL275" s="261"/>
      <c r="DM275" s="261"/>
      <c r="DN275" s="261"/>
      <c r="DO275" s="261"/>
      <c r="DP275" s="261"/>
      <c r="DQ275" s="261"/>
      <c r="DR275" s="261"/>
      <c r="DS275" s="261"/>
      <c r="DT275" s="261"/>
      <c r="DU275" s="261"/>
      <c r="DV275" s="261"/>
      <c r="DW275" s="261"/>
      <c r="DX275" s="261"/>
      <c r="DY275" s="261"/>
      <c r="DZ275" s="261"/>
      <c r="EA275" s="261"/>
      <c r="EB275" s="261"/>
      <c r="EC275" s="261"/>
      <c r="ED275" s="261"/>
      <c r="EE275" s="261"/>
      <c r="EF275" s="261"/>
      <c r="EG275" s="261"/>
      <c r="EH275" s="261"/>
      <c r="EI275" s="261"/>
      <c r="EJ275" s="261"/>
      <c r="EK275" s="261"/>
      <c r="EL275" s="261"/>
      <c r="EM275" s="261"/>
      <c r="EN275" s="261"/>
      <c r="EO275" s="261"/>
      <c r="EP275" s="261"/>
      <c r="EQ275" s="261"/>
      <c r="ER275" s="261"/>
      <c r="ES275" s="261"/>
      <c r="ET275" s="261"/>
      <c r="EU275" s="261"/>
      <c r="EV275" s="261"/>
      <c r="EW275" s="261"/>
      <c r="EX275" s="261"/>
      <c r="EY275" s="261"/>
      <c r="EZ275" s="261"/>
      <c r="FA275" s="261"/>
      <c r="FB275" s="261"/>
      <c r="FC275" s="261"/>
      <c r="FD275" s="261"/>
      <c r="FE275" s="261"/>
      <c r="FF275" s="261"/>
      <c r="FG275" s="261"/>
      <c r="FH275" s="261"/>
      <c r="FI275" s="261"/>
      <c r="FJ275" s="261"/>
      <c r="FK275" s="261"/>
      <c r="FL275" s="261"/>
      <c r="FM275" s="261"/>
      <c r="FN275" s="261"/>
      <c r="FO275" s="261"/>
      <c r="FP275" s="261"/>
      <c r="FQ275" s="261"/>
      <c r="FR275" s="261"/>
      <c r="FS275" s="261"/>
      <c r="FT275" s="261"/>
      <c r="FU275" s="261"/>
      <c r="FV275" s="261"/>
    </row>
  </sheetData>
  <mergeCells count="6">
    <mergeCell ref="O1:O2"/>
    <mergeCell ref="Q1:Q2"/>
    <mergeCell ref="G1:G2"/>
    <mergeCell ref="H1:H2"/>
    <mergeCell ref="I1:I2"/>
    <mergeCell ref="P1:P2"/>
  </mergeCells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15"/>
  <sheetViews>
    <sheetView view="pageBreakPreview" zoomScale="60" zoomScaleNormal="100" workbookViewId="0">
      <selection activeCell="B21" sqref="B21"/>
    </sheetView>
  </sheetViews>
  <sheetFormatPr defaultRowHeight="12.75"/>
  <cols>
    <col min="2" max="2" width="80.5703125" bestFit="1" customWidth="1"/>
    <col min="3" max="3" width="15.7109375" customWidth="1"/>
    <col min="4" max="4" width="17" customWidth="1"/>
    <col min="6" max="6" width="15" bestFit="1" customWidth="1"/>
  </cols>
  <sheetData>
    <row r="1" spans="1:17" ht="16.149999999999999" customHeight="1"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</row>
    <row r="2" spans="1:17" ht="15.75">
      <c r="A2" s="583" t="s">
        <v>2349</v>
      </c>
      <c r="B2" s="583"/>
      <c r="C2" s="583"/>
      <c r="D2" s="583"/>
    </row>
    <row r="3" spans="1:17" ht="15.75">
      <c r="C3" s="556"/>
      <c r="D3" s="556"/>
    </row>
    <row r="4" spans="1:17" ht="24" customHeight="1">
      <c r="A4" s="584" t="s">
        <v>2350</v>
      </c>
      <c r="B4" s="584"/>
      <c r="C4" s="557" t="s">
        <v>2351</v>
      </c>
      <c r="D4" s="557" t="s">
        <v>2352</v>
      </c>
    </row>
    <row r="5" spans="1:17">
      <c r="A5" s="522"/>
      <c r="B5" s="522"/>
      <c r="C5" s="523"/>
      <c r="D5" s="524"/>
    </row>
    <row r="6" spans="1:17">
      <c r="A6" s="525" t="s">
        <v>2240</v>
      </c>
      <c r="B6" s="526"/>
      <c r="C6" s="527"/>
      <c r="D6" s="528"/>
    </row>
    <row r="7" spans="1:17">
      <c r="A7" s="529" t="s">
        <v>2241</v>
      </c>
      <c r="B7" s="529" t="s">
        <v>2242</v>
      </c>
      <c r="C7" s="530"/>
      <c r="D7" s="530"/>
    </row>
    <row r="8" spans="1:17">
      <c r="A8" s="529"/>
      <c r="B8" s="559" t="s">
        <v>2243</v>
      </c>
      <c r="C8" s="531"/>
      <c r="D8" s="531"/>
    </row>
    <row r="9" spans="1:17">
      <c r="A9" s="532" t="s">
        <v>2241</v>
      </c>
      <c r="B9" s="533" t="s">
        <v>2244</v>
      </c>
      <c r="C9" s="534">
        <f>+'Alimentazione CE Costi'!H718++'Alimentazione CE Costi'!H719</f>
        <v>420804</v>
      </c>
      <c r="D9" s="534">
        <f>'Alimentazione CE Costi'!J718+'Alimentazione CE Costi'!J719</f>
        <v>420804</v>
      </c>
      <c r="F9" s="346"/>
    </row>
    <row r="10" spans="1:17">
      <c r="A10" s="532" t="s">
        <v>2241</v>
      </c>
      <c r="B10" s="533" t="s">
        <v>2245</v>
      </c>
      <c r="C10" s="534">
        <f>+'Alimentazione CE Costi'!H721++'Alimentazione CE Costi'!H722++'Alimentazione CE Costi'!H723++'Alimentazione CE Costi'!H724+'Alimentazione CE Costi'!H725</f>
        <v>1648854</v>
      </c>
      <c r="D10" s="534">
        <f>'Alimentazione CE Costi'!J721+'Alimentazione CE Costi'!J722+'Alimentazione CE Costi'!J723+'Alimentazione CE Costi'!J724+'Alimentazione CE Costi'!J725</f>
        <v>1648854</v>
      </c>
    </row>
    <row r="11" spans="1:17">
      <c r="A11" s="532" t="s">
        <v>2241</v>
      </c>
      <c r="B11" s="533" t="s">
        <v>2246</v>
      </c>
      <c r="C11" s="534">
        <f>+'Alimentazione CE Costi'!H708++'Alimentazione CE Costi'!H709++'Alimentazione CE Costi'!H710++'Alimentazione CE Costi'!H711+'Alimentazione CE Costi'!H712++'Alimentazione CE Costi'!H713++'Alimentazione CE Costi'!H714++'Alimentazione CE Costi'!H715</f>
        <v>6506</v>
      </c>
      <c r="D11" s="534">
        <f>'Alimentazione CE Costi'!J708+'Alimentazione CE Costi'!J709+'Alimentazione CE Costi'!J710+'Alimentazione CE Costi'!J711+'Alimentazione CE Costi'!J712+'Alimentazione CE Costi'!J713+'Alimentazione CE Costi'!J714+'Alimentazione CE Costi'!J715</f>
        <v>6506</v>
      </c>
    </row>
    <row r="12" spans="1:17">
      <c r="A12" s="525" t="s">
        <v>2247</v>
      </c>
      <c r="B12" s="535"/>
      <c r="C12" s="536">
        <f>SUM(C9:C11)</f>
        <v>2076164</v>
      </c>
      <c r="D12" s="536">
        <f>SUM(D9:D11)</f>
        <v>2076164</v>
      </c>
    </row>
    <row r="13" spans="1:17">
      <c r="A13" s="532" t="s">
        <v>2248</v>
      </c>
      <c r="B13" s="533" t="s">
        <v>2249</v>
      </c>
      <c r="C13" s="534">
        <f>'Alimentazione CE Ricavi'!H52+'Alimentazione CE Ricavi'!H53+'Alimentazione CE Ricavi'!H211+'Alimentazione CE Ricavi'!H212+'Alimentazione CE Ricavi'!H213+'Alimentazione CE Ricavi'!H214+'Alimentazione CE Ricavi'!H215+'Alimentazione CE Ricavi'!H216</f>
        <v>2052852</v>
      </c>
      <c r="D13" s="534">
        <f>'Alimentazione CE Ricavi'!J52+'Alimentazione CE Ricavi'!J53+'Alimentazione CE Ricavi'!J211+'Alimentazione CE Ricavi'!J212+'Alimentazione CE Ricavi'!J213+'Alimentazione CE Ricavi'!J214+'Alimentazione CE Ricavi'!J215+'Alimentazione CE Ricavi'!J216</f>
        <v>2052852</v>
      </c>
      <c r="F13" s="346"/>
    </row>
    <row r="14" spans="1:17">
      <c r="A14" s="532" t="s">
        <v>2248</v>
      </c>
      <c r="B14" s="533" t="s">
        <v>2250</v>
      </c>
      <c r="C14" s="534">
        <f>'Alimentazione CE Ricavi'!H55+'Alimentazione CE Ricavi'!H56+'Alimentazione CE Ricavi'!H57+'Alimentazione CE Ricavi'!H58+'Alimentazione CE Ricavi'!H59</f>
        <v>1639277</v>
      </c>
      <c r="D14" s="534">
        <f>'Alimentazione CE Ricavi'!J55+'Alimentazione CE Ricavi'!J56+'Alimentazione CE Ricavi'!J57+'Alimentazione CE Ricavi'!J58+'Alimentazione CE Ricavi'!J59</f>
        <v>822467</v>
      </c>
    </row>
    <row r="15" spans="1:17">
      <c r="A15" s="525" t="s">
        <v>2251</v>
      </c>
      <c r="B15" s="535"/>
      <c r="C15" s="536">
        <f>SUM(C13:C14)</f>
        <v>3692129</v>
      </c>
      <c r="D15" s="536">
        <f>SUM(D13:D14)</f>
        <v>2875319</v>
      </c>
    </row>
    <row r="16" spans="1:17">
      <c r="A16" s="532" t="s">
        <v>2241</v>
      </c>
      <c r="B16" s="532" t="s">
        <v>2252</v>
      </c>
      <c r="C16" s="534">
        <f>'Alimentazione CE Costi'!H822+'Alimentazione CE Costi'!H823</f>
        <v>0</v>
      </c>
      <c r="D16" s="534">
        <f>'Alimentazione CE Costi'!J822+'Alimentazione CE Costi'!J823</f>
        <v>0</v>
      </c>
    </row>
    <row r="17" spans="1:4">
      <c r="A17" s="532" t="s">
        <v>2248</v>
      </c>
      <c r="B17" s="533" t="s">
        <v>2253</v>
      </c>
      <c r="C17" s="534"/>
      <c r="D17" s="537"/>
    </row>
    <row r="18" spans="1:4">
      <c r="A18" s="532" t="s">
        <v>2241</v>
      </c>
      <c r="B18" s="532" t="s">
        <v>2254</v>
      </c>
      <c r="C18" s="538">
        <f>'Alimentazione CE Costi'!H465+'Alimentazione CE Costi'!H482+'Alimentazione CE Costi'!H497+'Alimentazione CE Costi'!H507+'Alimentazione CE Costi'!H520+'Alimentazione CE Costi'!H531+'Alimentazione CE Costi'!H544+'Alimentazione CE Costi'!H554+'Alimentazione CE Costi'!H567+'Alimentazione CE Costi'!H578+'Alimentazione CE Costi'!H591+'Alimentazione CE Costi'!H601+'Alimentazione CE Costi'!H614+'Alimentazione CE Costi'!H625+'Alimentazione CE Costi'!H638+'Alimentazione CE Costi'!H648+'Alimentazione CE Costi'!H661+'Alimentazione CE Costi'!H672</f>
        <v>0</v>
      </c>
      <c r="D18" s="538">
        <f>'Alimentazione CE Costi'!J465+'Alimentazione CE Costi'!J482+'Alimentazione CE Costi'!J497+'Alimentazione CE Costi'!J507+'Alimentazione CE Costi'!J520+'Alimentazione CE Costi'!J531+'Alimentazione CE Costi'!J544+'Alimentazione CE Costi'!J554+'Alimentazione CE Costi'!J567+'Alimentazione CE Costi'!J578+'Alimentazione CE Costi'!J591+'Alimentazione CE Costi'!J601+'Alimentazione CE Costi'!J614+'Alimentazione CE Costi'!J625+'Alimentazione CE Costi'!J638+'Alimentazione CE Costi'!J648+'Alimentazione CE Costi'!J661+'Alimentazione CE Costi'!J672</f>
        <v>0</v>
      </c>
    </row>
    <row r="19" spans="1:4">
      <c r="A19" s="532" t="s">
        <v>2248</v>
      </c>
      <c r="B19" s="533" t="s">
        <v>2255</v>
      </c>
      <c r="C19" s="534"/>
      <c r="D19" s="537"/>
    </row>
    <row r="20" spans="1:4">
      <c r="A20" s="525" t="s">
        <v>2256</v>
      </c>
      <c r="B20" s="535"/>
      <c r="C20" s="536">
        <f>SUM(C16:C19)</f>
        <v>0</v>
      </c>
      <c r="D20" s="536">
        <f>SUM(D16:D19)</f>
        <v>0</v>
      </c>
    </row>
    <row r="21" spans="1:4">
      <c r="A21" s="532" t="s">
        <v>2257</v>
      </c>
      <c r="B21" s="533" t="s">
        <v>2258</v>
      </c>
      <c r="C21" s="534">
        <v>0</v>
      </c>
      <c r="D21" s="534">
        <v>0</v>
      </c>
    </row>
    <row r="22" spans="1:4">
      <c r="A22" s="532" t="s">
        <v>2241</v>
      </c>
      <c r="B22" s="532" t="s">
        <v>2259</v>
      </c>
      <c r="C22" s="534">
        <f>SUM('Alimentazione CE Costi'!H729:H791)</f>
        <v>235805</v>
      </c>
      <c r="D22" s="534">
        <f>SUM('Alimentazione CE Costi'!J729:J791)</f>
        <v>0</v>
      </c>
    </row>
    <row r="23" spans="1:4">
      <c r="A23" s="539" t="s">
        <v>2248</v>
      </c>
      <c r="B23" s="539" t="s">
        <v>2260</v>
      </c>
      <c r="C23" s="534"/>
      <c r="D23" s="534"/>
    </row>
    <row r="24" spans="1:4">
      <c r="A24" s="525" t="s">
        <v>2261</v>
      </c>
      <c r="B24" s="535"/>
      <c r="C24" s="536">
        <f>SUM(C21:C23)</f>
        <v>235805</v>
      </c>
      <c r="D24" s="536">
        <f>SUM(D21:D23)</f>
        <v>0</v>
      </c>
    </row>
    <row r="25" spans="1:4">
      <c r="A25" s="532" t="s">
        <v>2241</v>
      </c>
      <c r="B25" s="532" t="s">
        <v>2262</v>
      </c>
      <c r="C25" s="538">
        <f>SUM('Alimentazione CE Costi'!H811:H843)+'Alimentazione CE Costi'!H894+'Alimentazione CE Costi'!H466+'Alimentazione CE Costi'!H483+'Alimentazione CE Costi'!H498+'Alimentazione CE Costi'!H508+'Alimentazione CE Costi'!H521+'Alimentazione CE Costi'!H532+'Alimentazione CE Costi'!H545+'Alimentazione CE Costi'!H555+'Alimentazione CE Costi'!H568+'Alimentazione CE Costi'!H579+'Alimentazione CE Costi'!H592+'Alimentazione CE Costi'!H602+'Alimentazione CE Costi'!H615+'Alimentazione CE Costi'!H626+'Alimentazione CE Costi'!H639+'Alimentazione CE Costi'!H649+'Alimentazione CE Costi'!H662+'Alimentazione CE Costi'!H673</f>
        <v>2875632</v>
      </c>
      <c r="D25" s="538">
        <f>SUM('Alimentazione CE Costi'!J811:J843)+'Alimentazione CE Costi'!J894+'Alimentazione CE Costi'!J466+'Alimentazione CE Costi'!J483+'Alimentazione CE Costi'!J498+'Alimentazione CE Costi'!J508+'Alimentazione CE Costi'!J521+'Alimentazione CE Costi'!J532+'Alimentazione CE Costi'!J545+'Alimentazione CE Costi'!J555+'Alimentazione CE Costi'!J568+'Alimentazione CE Costi'!J579+'Alimentazione CE Costi'!J592+'Alimentazione CE Costi'!J602+'Alimentazione CE Costi'!J615+'Alimentazione CE Costi'!J626+'Alimentazione CE Costi'!J639+'Alimentazione CE Costi'!J649+'Alimentazione CE Costi'!J662+'Alimentazione CE Costi'!J673</f>
        <v>1952365</v>
      </c>
    </row>
    <row r="26" spans="1:4">
      <c r="A26" s="532" t="s">
        <v>2248</v>
      </c>
      <c r="B26" s="533" t="s">
        <v>2263</v>
      </c>
      <c r="C26" s="534"/>
      <c r="D26" s="534"/>
    </row>
    <row r="27" spans="1:4">
      <c r="A27" s="525" t="s">
        <v>2264</v>
      </c>
      <c r="B27" s="535"/>
      <c r="C27" s="536">
        <f>SUM(C25:C26)</f>
        <v>2875632</v>
      </c>
      <c r="D27" s="536">
        <f>SUM(D25:D26)</f>
        <v>1952365</v>
      </c>
    </row>
    <row r="28" spans="1:4">
      <c r="A28" s="540" t="s">
        <v>2265</v>
      </c>
      <c r="B28" s="540"/>
      <c r="C28" s="541">
        <f>C7+C12+C15+C20+C24+C27</f>
        <v>8879730</v>
      </c>
      <c r="D28" s="541">
        <f>D7+D12+D15+D20+D24+D27</f>
        <v>6903848</v>
      </c>
    </row>
    <row r="29" spans="1:4" ht="15">
      <c r="A29" s="542"/>
      <c r="B29" s="542"/>
      <c r="C29" s="543"/>
      <c r="D29" s="543"/>
    </row>
    <row r="30" spans="1:4" ht="22.5" hidden="1">
      <c r="A30" s="532" t="s">
        <v>2266</v>
      </c>
      <c r="B30" s="544" t="s">
        <v>2267</v>
      </c>
      <c r="C30" s="534"/>
      <c r="D30" s="534"/>
    </row>
    <row r="31" spans="1:4" hidden="1">
      <c r="A31" s="532" t="s">
        <v>2266</v>
      </c>
      <c r="B31" s="545" t="s">
        <v>2268</v>
      </c>
      <c r="C31" s="534"/>
      <c r="D31" s="534"/>
    </row>
    <row r="32" spans="1:4" hidden="1">
      <c r="A32" s="532" t="s">
        <v>2266</v>
      </c>
      <c r="B32" s="545" t="s">
        <v>2269</v>
      </c>
      <c r="C32" s="534"/>
      <c r="D32" s="534"/>
    </row>
    <row r="33" spans="1:4" hidden="1">
      <c r="A33" s="532" t="s">
        <v>2266</v>
      </c>
      <c r="B33" s="545" t="s">
        <v>2270</v>
      </c>
      <c r="C33" s="537"/>
      <c r="D33" s="537"/>
    </row>
    <row r="34" spans="1:4" hidden="1">
      <c r="A34" s="532" t="s">
        <v>2266</v>
      </c>
      <c r="B34" s="545" t="s">
        <v>2271</v>
      </c>
      <c r="C34" s="534"/>
      <c r="D34" s="534"/>
    </row>
    <row r="35" spans="1:4" hidden="1">
      <c r="A35" s="532" t="s">
        <v>2266</v>
      </c>
      <c r="B35" s="545" t="s">
        <v>2272</v>
      </c>
      <c r="C35" s="534"/>
      <c r="D35" s="534"/>
    </row>
    <row r="36" spans="1:4" hidden="1">
      <c r="A36" s="532" t="s">
        <v>2266</v>
      </c>
      <c r="B36" s="545" t="s">
        <v>2273</v>
      </c>
      <c r="C36" s="534"/>
      <c r="D36" s="534"/>
    </row>
    <row r="37" spans="1:4" hidden="1">
      <c r="A37" s="532" t="s">
        <v>2266</v>
      </c>
      <c r="B37" s="545" t="s">
        <v>2274</v>
      </c>
      <c r="C37" s="534"/>
      <c r="D37" s="534"/>
    </row>
    <row r="38" spans="1:4" hidden="1">
      <c r="A38" s="529" t="s">
        <v>2266</v>
      </c>
      <c r="B38" s="529" t="s">
        <v>2275</v>
      </c>
      <c r="C38" s="530"/>
      <c r="D38" s="530"/>
    </row>
    <row r="39" spans="1:4" hidden="1">
      <c r="A39" s="529" t="s">
        <v>2266</v>
      </c>
      <c r="B39" s="529" t="s">
        <v>2276</v>
      </c>
      <c r="C39" s="524"/>
      <c r="D39" s="524"/>
    </row>
    <row r="40" spans="1:4" hidden="1">
      <c r="A40" s="532" t="s">
        <v>2266</v>
      </c>
      <c r="B40" s="545" t="s">
        <v>2277</v>
      </c>
      <c r="C40" s="534"/>
      <c r="D40" s="534"/>
    </row>
    <row r="41" spans="1:4" hidden="1">
      <c r="A41" s="532" t="s">
        <v>2266</v>
      </c>
      <c r="B41" s="545" t="s">
        <v>2278</v>
      </c>
      <c r="C41" s="534"/>
      <c r="D41" s="537"/>
    </row>
    <row r="42" spans="1:4" hidden="1">
      <c r="A42" s="532" t="s">
        <v>2266</v>
      </c>
      <c r="B42" s="545" t="s">
        <v>2279</v>
      </c>
      <c r="C42" s="534"/>
      <c r="D42" s="534"/>
    </row>
    <row r="43" spans="1:4" hidden="1">
      <c r="A43" s="532" t="s">
        <v>2266</v>
      </c>
      <c r="B43" s="545" t="s">
        <v>2280</v>
      </c>
      <c r="C43" s="534"/>
      <c r="D43" s="534"/>
    </row>
    <row r="44" spans="1:4" hidden="1">
      <c r="A44" s="532" t="s">
        <v>2266</v>
      </c>
      <c r="B44" s="545" t="s">
        <v>2281</v>
      </c>
      <c r="C44" s="534"/>
      <c r="D44" s="534"/>
    </row>
    <row r="45" spans="1:4" hidden="1">
      <c r="A45" s="532" t="s">
        <v>2266</v>
      </c>
      <c r="B45" s="545" t="s">
        <v>2282</v>
      </c>
      <c r="C45" s="534"/>
      <c r="D45" s="534"/>
    </row>
    <row r="46" spans="1:4" hidden="1">
      <c r="A46" s="532" t="s">
        <v>2266</v>
      </c>
      <c r="B46" s="545" t="s">
        <v>2283</v>
      </c>
      <c r="C46" s="534"/>
      <c r="D46" s="534"/>
    </row>
    <row r="47" spans="1:4" hidden="1">
      <c r="A47" s="532"/>
      <c r="B47" s="546"/>
      <c r="C47" s="534"/>
      <c r="D47" s="534"/>
    </row>
    <row r="48" spans="1:4" hidden="1">
      <c r="A48" s="532" t="s">
        <v>2266</v>
      </c>
      <c r="B48" s="545" t="s">
        <v>2284</v>
      </c>
      <c r="C48" s="534"/>
      <c r="D48" s="534"/>
    </row>
    <row r="49" spans="1:4" hidden="1">
      <c r="A49" s="532" t="s">
        <v>2266</v>
      </c>
      <c r="B49" s="545" t="s">
        <v>2285</v>
      </c>
      <c r="C49" s="534"/>
      <c r="D49" s="534"/>
    </row>
    <row r="50" spans="1:4" hidden="1">
      <c r="A50" s="532" t="s">
        <v>2266</v>
      </c>
      <c r="B50" s="545" t="s">
        <v>2286</v>
      </c>
      <c r="C50" s="534"/>
      <c r="D50" s="534"/>
    </row>
    <row r="51" spans="1:4" hidden="1">
      <c r="A51" s="532" t="s">
        <v>2266</v>
      </c>
      <c r="B51" s="545" t="s">
        <v>2287</v>
      </c>
      <c r="C51" s="537"/>
      <c r="D51" s="537"/>
    </row>
    <row r="52" spans="1:4" hidden="1">
      <c r="A52" s="532" t="s">
        <v>2266</v>
      </c>
      <c r="B52" s="545" t="s">
        <v>2288</v>
      </c>
      <c r="C52" s="534"/>
      <c r="D52" s="534"/>
    </row>
    <row r="53" spans="1:4" hidden="1">
      <c r="A53" s="532" t="s">
        <v>2266</v>
      </c>
      <c r="B53" s="545" t="s">
        <v>2289</v>
      </c>
      <c r="C53" s="534"/>
      <c r="D53" s="537"/>
    </row>
    <row r="54" spans="1:4" hidden="1">
      <c r="A54" s="529" t="s">
        <v>2266</v>
      </c>
      <c r="B54" s="529" t="s">
        <v>2290</v>
      </c>
      <c r="C54" s="524"/>
      <c r="D54" s="524"/>
    </row>
    <row r="55" spans="1:4" hidden="1">
      <c r="A55" s="539" t="s">
        <v>2266</v>
      </c>
      <c r="B55" s="545" t="s">
        <v>2291</v>
      </c>
      <c r="C55" s="538"/>
      <c r="D55" s="538"/>
    </row>
    <row r="56" spans="1:4" hidden="1">
      <c r="A56" s="539" t="s">
        <v>2266</v>
      </c>
      <c r="B56" s="545" t="s">
        <v>2292</v>
      </c>
      <c r="C56" s="538"/>
      <c r="D56" s="538"/>
    </row>
    <row r="57" spans="1:4" hidden="1">
      <c r="A57" s="529" t="s">
        <v>2266</v>
      </c>
      <c r="B57" s="547" t="s">
        <v>2293</v>
      </c>
      <c r="C57" s="524"/>
      <c r="D57" s="524"/>
    </row>
    <row r="58" spans="1:4" hidden="1">
      <c r="A58" s="529" t="s">
        <v>2266</v>
      </c>
      <c r="B58" s="529" t="s">
        <v>2294</v>
      </c>
      <c r="C58" s="524"/>
      <c r="D58" s="524"/>
    </row>
    <row r="59" spans="1:4">
      <c r="A59" s="540" t="s">
        <v>2295</v>
      </c>
      <c r="B59" s="540"/>
      <c r="C59" s="541">
        <f>C38+C39+C54+C57+C58+C28</f>
        <v>8879730</v>
      </c>
      <c r="D59" s="541">
        <f>D38+D39+D54+D57+D58+D28</f>
        <v>6903848</v>
      </c>
    </row>
    <row r="60" spans="1:4" ht="15">
      <c r="A60" s="542"/>
      <c r="B60" s="542"/>
      <c r="C60" s="543"/>
      <c r="D60" s="543"/>
    </row>
    <row r="61" spans="1:4" ht="12.75" hidden="1" customHeight="1">
      <c r="A61" s="525" t="s">
        <v>2296</v>
      </c>
      <c r="B61" s="526"/>
      <c r="C61" s="527"/>
      <c r="D61" s="527"/>
    </row>
    <row r="62" spans="1:4" ht="12.75" hidden="1" customHeight="1">
      <c r="A62" s="532" t="s">
        <v>2248</v>
      </c>
      <c r="B62" s="533" t="s">
        <v>2297</v>
      </c>
      <c r="C62" s="537"/>
      <c r="D62" s="537"/>
    </row>
    <row r="63" spans="1:4" ht="12.75" hidden="1" customHeight="1">
      <c r="A63" s="532" t="s">
        <v>2248</v>
      </c>
      <c r="B63" s="533" t="s">
        <v>2298</v>
      </c>
      <c r="C63" s="537"/>
      <c r="D63" s="537"/>
    </row>
    <row r="64" spans="1:4" ht="12.75" hidden="1" customHeight="1">
      <c r="A64" s="532" t="s">
        <v>2248</v>
      </c>
      <c r="B64" s="533" t="s">
        <v>2299</v>
      </c>
      <c r="C64" s="537"/>
      <c r="D64" s="537"/>
    </row>
    <row r="65" spans="1:4" ht="12.75" hidden="1" customHeight="1">
      <c r="A65" s="532" t="s">
        <v>2248</v>
      </c>
      <c r="B65" s="533" t="s">
        <v>2300</v>
      </c>
      <c r="C65" s="537"/>
      <c r="D65" s="537"/>
    </row>
    <row r="66" spans="1:4" ht="12.75" hidden="1" customHeight="1">
      <c r="A66" s="532" t="s">
        <v>2248</v>
      </c>
      <c r="B66" s="533" t="s">
        <v>2301</v>
      </c>
      <c r="C66" s="537"/>
      <c r="D66" s="537"/>
    </row>
    <row r="67" spans="1:4" ht="12.75" hidden="1" customHeight="1">
      <c r="A67" s="529" t="s">
        <v>2248</v>
      </c>
      <c r="B67" s="547" t="s">
        <v>2302</v>
      </c>
      <c r="C67" s="524">
        <f>SUM(C62:C66)</f>
        <v>0</v>
      </c>
      <c r="D67" s="524">
        <f>SUM(D62:D66)</f>
        <v>0</v>
      </c>
    </row>
    <row r="68" spans="1:4" ht="12.75" hidden="1" customHeight="1">
      <c r="A68" s="532" t="s">
        <v>2241</v>
      </c>
      <c r="B68" s="533" t="s">
        <v>2303</v>
      </c>
      <c r="C68" s="537"/>
      <c r="D68" s="537"/>
    </row>
    <row r="69" spans="1:4" ht="12.75" hidden="1" customHeight="1">
      <c r="A69" s="532" t="s">
        <v>2241</v>
      </c>
      <c r="B69" s="533" t="s">
        <v>2304</v>
      </c>
      <c r="C69" s="537"/>
      <c r="D69" s="537"/>
    </row>
    <row r="70" spans="1:4" ht="12.75" hidden="1" customHeight="1">
      <c r="A70" s="532" t="s">
        <v>2241</v>
      </c>
      <c r="B70" s="533" t="s">
        <v>2305</v>
      </c>
      <c r="C70" s="537"/>
      <c r="D70" s="537"/>
    </row>
    <row r="71" spans="1:4" ht="12.75" hidden="1" customHeight="1">
      <c r="A71" s="532" t="s">
        <v>2241</v>
      </c>
      <c r="B71" s="533" t="s">
        <v>2306</v>
      </c>
      <c r="C71" s="537"/>
      <c r="D71" s="537"/>
    </row>
    <row r="72" spans="1:4" ht="12.75" hidden="1" customHeight="1">
      <c r="A72" s="532" t="s">
        <v>2241</v>
      </c>
      <c r="B72" s="533" t="s">
        <v>2307</v>
      </c>
      <c r="C72" s="537"/>
      <c r="D72" s="537"/>
    </row>
    <row r="73" spans="1:4" ht="12.75" hidden="1" customHeight="1">
      <c r="A73" s="529" t="s">
        <v>2241</v>
      </c>
      <c r="B73" s="547" t="s">
        <v>2308</v>
      </c>
      <c r="C73" s="524">
        <f>SUM(C68:C72)</f>
        <v>0</v>
      </c>
      <c r="D73" s="524">
        <f>SUM(D68:D72)</f>
        <v>0</v>
      </c>
    </row>
    <row r="74" spans="1:4" ht="12.75" hidden="1" customHeight="1">
      <c r="A74" s="532" t="s">
        <v>2248</v>
      </c>
      <c r="B74" s="533" t="s">
        <v>2309</v>
      </c>
      <c r="C74" s="537"/>
      <c r="D74" s="537"/>
    </row>
    <row r="75" spans="1:4" ht="12.75" hidden="1" customHeight="1">
      <c r="A75" s="532" t="s">
        <v>2248</v>
      </c>
      <c r="B75" s="533" t="s">
        <v>2310</v>
      </c>
      <c r="C75" s="537"/>
      <c r="D75" s="537"/>
    </row>
    <row r="76" spans="1:4" ht="12.75" hidden="1" customHeight="1">
      <c r="A76" s="532" t="s">
        <v>2248</v>
      </c>
      <c r="B76" s="533" t="s">
        <v>2311</v>
      </c>
      <c r="C76" s="537"/>
      <c r="D76" s="537"/>
    </row>
    <row r="77" spans="1:4" ht="12.75" hidden="1" customHeight="1">
      <c r="A77" s="532" t="s">
        <v>2248</v>
      </c>
      <c r="B77" s="533" t="s">
        <v>2312</v>
      </c>
      <c r="C77" s="537"/>
      <c r="D77" s="537"/>
    </row>
    <row r="78" spans="1:4" ht="12.75" hidden="1" customHeight="1">
      <c r="A78" s="532" t="s">
        <v>2248</v>
      </c>
      <c r="B78" s="533" t="s">
        <v>2313</v>
      </c>
      <c r="C78" s="537"/>
      <c r="D78" s="537"/>
    </row>
    <row r="79" spans="1:4" ht="12.75" hidden="1" customHeight="1">
      <c r="A79" s="532" t="s">
        <v>2248</v>
      </c>
      <c r="B79" s="533" t="s">
        <v>2314</v>
      </c>
      <c r="C79" s="537"/>
      <c r="D79" s="537"/>
    </row>
    <row r="80" spans="1:4" ht="12.75" hidden="1" customHeight="1">
      <c r="A80" s="532" t="s">
        <v>2248</v>
      </c>
      <c r="B80" s="533" t="s">
        <v>2315</v>
      </c>
      <c r="C80" s="537"/>
      <c r="D80" s="537"/>
    </row>
    <row r="81" spans="1:4" ht="12.75" hidden="1" customHeight="1">
      <c r="A81" s="532" t="s">
        <v>2248</v>
      </c>
      <c r="B81" s="533" t="s">
        <v>2316</v>
      </c>
      <c r="C81" s="537"/>
      <c r="D81" s="537"/>
    </row>
    <row r="82" spans="1:4" ht="12.75" hidden="1" customHeight="1">
      <c r="A82" s="529" t="s">
        <v>2248</v>
      </c>
      <c r="B82" s="547" t="s">
        <v>2317</v>
      </c>
      <c r="C82" s="524">
        <f>SUM(C74:C81)</f>
        <v>0</v>
      </c>
      <c r="D82" s="524">
        <f>SUM(D74:D81)</f>
        <v>0</v>
      </c>
    </row>
    <row r="83" spans="1:4" ht="12.75" hidden="1" customHeight="1">
      <c r="A83" s="532" t="s">
        <v>2241</v>
      </c>
      <c r="B83" s="533" t="s">
        <v>2318</v>
      </c>
      <c r="C83" s="537"/>
      <c r="D83" s="537"/>
    </row>
    <row r="84" spans="1:4" ht="12.75" hidden="1" customHeight="1">
      <c r="A84" s="532" t="s">
        <v>2241</v>
      </c>
      <c r="B84" s="533" t="s">
        <v>2319</v>
      </c>
      <c r="C84" s="537"/>
      <c r="D84" s="537"/>
    </row>
    <row r="85" spans="1:4" ht="12.75" hidden="1" customHeight="1">
      <c r="A85" s="532" t="s">
        <v>2241</v>
      </c>
      <c r="B85" s="533" t="s">
        <v>2320</v>
      </c>
      <c r="C85" s="537"/>
      <c r="D85" s="537"/>
    </row>
    <row r="86" spans="1:4" ht="12.75" hidden="1" customHeight="1">
      <c r="A86" s="532" t="s">
        <v>2241</v>
      </c>
      <c r="B86" s="533" t="s">
        <v>2321</v>
      </c>
      <c r="C86" s="537"/>
      <c r="D86" s="537"/>
    </row>
    <row r="87" spans="1:4" ht="12.75" hidden="1" customHeight="1">
      <c r="A87" s="532" t="s">
        <v>2241</v>
      </c>
      <c r="B87" s="533" t="s">
        <v>2322</v>
      </c>
      <c r="C87" s="537"/>
      <c r="D87" s="537"/>
    </row>
    <row r="88" spans="1:4" ht="12.75" hidden="1" customHeight="1">
      <c r="A88" s="532" t="s">
        <v>2241</v>
      </c>
      <c r="B88" s="533" t="s">
        <v>2323</v>
      </c>
      <c r="C88" s="537"/>
      <c r="D88" s="537"/>
    </row>
    <row r="89" spans="1:4" ht="12.75" hidden="1" customHeight="1">
      <c r="A89" s="532" t="s">
        <v>2241</v>
      </c>
      <c r="B89" s="533" t="s">
        <v>2324</v>
      </c>
      <c r="C89" s="537"/>
      <c r="D89" s="537"/>
    </row>
    <row r="90" spans="1:4" ht="12.75" hidden="1" customHeight="1">
      <c r="A90" s="529" t="s">
        <v>2241</v>
      </c>
      <c r="B90" s="547" t="s">
        <v>2325</v>
      </c>
      <c r="C90" s="524">
        <f>SUM(C83:C89)</f>
        <v>0</v>
      </c>
      <c r="D90" s="524">
        <f>SUM(D83:D89)</f>
        <v>0</v>
      </c>
    </row>
    <row r="91" spans="1:4" ht="12.75" hidden="1" customHeight="1">
      <c r="A91" s="532" t="s">
        <v>2248</v>
      </c>
      <c r="B91" s="533" t="s">
        <v>2326</v>
      </c>
      <c r="C91" s="537"/>
      <c r="D91" s="537"/>
    </row>
    <row r="92" spans="1:4" ht="12.75" hidden="1" customHeight="1">
      <c r="A92" s="532" t="s">
        <v>2248</v>
      </c>
      <c r="B92" s="533" t="s">
        <v>2327</v>
      </c>
      <c r="C92" s="537"/>
      <c r="D92" s="537"/>
    </row>
    <row r="93" spans="1:4" ht="12.75" hidden="1" customHeight="1">
      <c r="A93" s="529" t="s">
        <v>2248</v>
      </c>
      <c r="B93" s="547" t="s">
        <v>2328</v>
      </c>
      <c r="C93" s="524">
        <f>SUM(C91:C92)</f>
        <v>0</v>
      </c>
      <c r="D93" s="524">
        <f>SUM(D91:D92)</f>
        <v>0</v>
      </c>
    </row>
    <row r="94" spans="1:4" ht="12.75" hidden="1" customHeight="1">
      <c r="A94" s="532" t="s">
        <v>2241</v>
      </c>
      <c r="B94" s="533" t="s">
        <v>2329</v>
      </c>
      <c r="C94" s="537"/>
      <c r="D94" s="537"/>
    </row>
    <row r="95" spans="1:4" ht="12.75" hidden="1" customHeight="1">
      <c r="A95" s="532" t="s">
        <v>2241</v>
      </c>
      <c r="B95" s="533" t="s">
        <v>2330</v>
      </c>
      <c r="C95" s="537"/>
      <c r="D95" s="537"/>
    </row>
    <row r="96" spans="1:4" ht="12.75" hidden="1" customHeight="1">
      <c r="A96" s="529" t="s">
        <v>2241</v>
      </c>
      <c r="B96" s="547" t="s">
        <v>2331</v>
      </c>
      <c r="C96" s="524">
        <f>SUM(C94:C95)</f>
        <v>0</v>
      </c>
      <c r="D96" s="524">
        <f>SUM(D94:D95)</f>
        <v>0</v>
      </c>
    </row>
    <row r="97" spans="1:4" ht="12.75" hidden="1" customHeight="1">
      <c r="A97" s="529" t="s">
        <v>2257</v>
      </c>
      <c r="B97" s="547" t="s">
        <v>2332</v>
      </c>
      <c r="C97" s="548"/>
      <c r="D97" s="548"/>
    </row>
    <row r="98" spans="1:4">
      <c r="A98" s="540" t="s">
        <v>2333</v>
      </c>
      <c r="B98" s="540"/>
      <c r="C98" s="541">
        <f>C67+C73+C82+C90+C93+C96+C97</f>
        <v>0</v>
      </c>
      <c r="D98" s="541">
        <f>D67+D73+D82+D90+D93+D96+D97</f>
        <v>0</v>
      </c>
    </row>
    <row r="99" spans="1:4" ht="15">
      <c r="A99" s="542"/>
      <c r="B99" s="542"/>
      <c r="C99" s="543"/>
      <c r="D99" s="543"/>
    </row>
    <row r="100" spans="1:4" hidden="1">
      <c r="A100" s="525" t="s">
        <v>2334</v>
      </c>
      <c r="B100" s="526"/>
      <c r="C100" s="527"/>
      <c r="D100" s="527"/>
    </row>
    <row r="101" spans="1:4" hidden="1">
      <c r="A101" s="532" t="s">
        <v>2266</v>
      </c>
      <c r="B101" s="532" t="s">
        <v>2335</v>
      </c>
      <c r="C101" s="534"/>
      <c r="D101" s="537"/>
    </row>
    <row r="102" spans="1:4" hidden="1">
      <c r="A102" s="532" t="s">
        <v>2266</v>
      </c>
      <c r="B102" s="532" t="s">
        <v>2336</v>
      </c>
      <c r="C102" s="534"/>
      <c r="D102" s="537"/>
    </row>
    <row r="103" spans="1:4" hidden="1">
      <c r="A103" s="532" t="s">
        <v>2266</v>
      </c>
      <c r="B103" s="532" t="s">
        <v>2337</v>
      </c>
      <c r="C103" s="534"/>
      <c r="D103" s="537"/>
    </row>
    <row r="104" spans="1:4" hidden="1">
      <c r="A104" s="532" t="s">
        <v>2266</v>
      </c>
      <c r="B104" s="532" t="s">
        <v>2338</v>
      </c>
      <c r="C104" s="534"/>
      <c r="D104" s="537"/>
    </row>
    <row r="105" spans="1:4" hidden="1">
      <c r="A105" s="532" t="s">
        <v>2266</v>
      </c>
      <c r="B105" s="532" t="s">
        <v>2339</v>
      </c>
      <c r="C105" s="534"/>
      <c r="D105" s="537"/>
    </row>
    <row r="106" spans="1:4" hidden="1">
      <c r="A106" s="529" t="s">
        <v>2241</v>
      </c>
      <c r="B106" s="529" t="s">
        <v>2340</v>
      </c>
      <c r="C106" s="524"/>
      <c r="D106" s="524"/>
    </row>
    <row r="107" spans="1:4" hidden="1">
      <c r="A107" s="532" t="s">
        <v>2241</v>
      </c>
      <c r="B107" s="532" t="s">
        <v>2341</v>
      </c>
      <c r="C107" s="549"/>
      <c r="D107" s="537"/>
    </row>
    <row r="108" spans="1:4" hidden="1">
      <c r="A108" s="532" t="s">
        <v>2266</v>
      </c>
      <c r="B108" s="532" t="s">
        <v>2342</v>
      </c>
      <c r="C108" s="549"/>
      <c r="D108" s="537"/>
    </row>
    <row r="109" spans="1:4" hidden="1">
      <c r="A109" s="529" t="s">
        <v>2266</v>
      </c>
      <c r="B109" s="547" t="s">
        <v>2343</v>
      </c>
      <c r="C109" s="524"/>
      <c r="D109" s="524"/>
    </row>
    <row r="110" spans="1:4" hidden="1">
      <c r="A110" s="529" t="s">
        <v>2266</v>
      </c>
      <c r="B110" s="550" t="s">
        <v>2344</v>
      </c>
      <c r="C110" s="524"/>
      <c r="D110" s="524"/>
    </row>
    <row r="111" spans="1:4" hidden="1">
      <c r="A111" s="532" t="s">
        <v>2241</v>
      </c>
      <c r="B111" s="551" t="s">
        <v>2345</v>
      </c>
      <c r="C111" s="537"/>
      <c r="D111" s="537"/>
    </row>
    <row r="112" spans="1:4" hidden="1">
      <c r="A112" s="532" t="s">
        <v>2248</v>
      </c>
      <c r="B112" s="532" t="s">
        <v>2346</v>
      </c>
      <c r="C112" s="534"/>
      <c r="D112" s="534"/>
    </row>
    <row r="113" spans="1:4">
      <c r="A113" s="540" t="s">
        <v>2347</v>
      </c>
      <c r="B113" s="540"/>
      <c r="C113" s="541">
        <f>C101+C102+C103+C104+C105+C106+C109+C110+C111+C112</f>
        <v>0</v>
      </c>
      <c r="D113" s="541">
        <f>D101+D102+D103+D104+D105+D106+D109+D110+D111+D112</f>
        <v>0</v>
      </c>
    </row>
    <row r="114" spans="1:4">
      <c r="A114" s="551"/>
      <c r="B114" s="551"/>
      <c r="C114" s="552"/>
      <c r="D114" s="552"/>
    </row>
    <row r="115" spans="1:4">
      <c r="A115" s="553" t="s">
        <v>2348</v>
      </c>
      <c r="B115" s="554"/>
      <c r="C115" s="555">
        <f>C59+C98+C113</f>
        <v>8879730</v>
      </c>
      <c r="D115" s="555">
        <f>D59+D98+D113</f>
        <v>6903848</v>
      </c>
    </row>
  </sheetData>
  <mergeCells count="2">
    <mergeCell ref="A2:D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112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585" t="s">
        <v>2222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2" ht="13.5" thickBot="1"/>
    <row r="3" spans="1:12" ht="16.899999999999999" customHeight="1" thickTop="1">
      <c r="A3" s="589" t="s">
        <v>2125</v>
      </c>
      <c r="B3" s="161"/>
      <c r="C3" s="591" t="s">
        <v>2126</v>
      </c>
      <c r="D3" s="586" t="s">
        <v>2120</v>
      </c>
      <c r="E3" s="586" t="s">
        <v>2121</v>
      </c>
      <c r="F3" s="587" t="s">
        <v>2122</v>
      </c>
      <c r="G3" s="587"/>
      <c r="H3" s="588" t="s">
        <v>2116</v>
      </c>
      <c r="I3" s="586" t="s">
        <v>2117</v>
      </c>
      <c r="J3" s="586" t="s">
        <v>2118</v>
      </c>
      <c r="K3" s="586" t="s">
        <v>2113</v>
      </c>
      <c r="L3" s="586" t="s">
        <v>2114</v>
      </c>
    </row>
    <row r="4" spans="1:12" ht="93" customHeight="1">
      <c r="A4" s="590"/>
      <c r="B4" s="162"/>
      <c r="C4" s="592"/>
      <c r="D4" s="586"/>
      <c r="E4" s="586"/>
      <c r="F4" s="586" t="s">
        <v>2123</v>
      </c>
      <c r="G4" s="586" t="s">
        <v>2124</v>
      </c>
      <c r="H4" s="588"/>
      <c r="I4" s="586"/>
      <c r="J4" s="586"/>
      <c r="K4" s="586"/>
      <c r="L4" s="586"/>
    </row>
    <row r="5" spans="1:12" ht="15.75">
      <c r="A5" s="114" t="s">
        <v>2127</v>
      </c>
      <c r="B5" s="163"/>
      <c r="C5" s="593"/>
      <c r="D5" s="586"/>
      <c r="E5" s="586"/>
      <c r="F5" s="586"/>
      <c r="G5" s="586"/>
      <c r="H5" s="588"/>
      <c r="I5" s="586"/>
      <c r="J5" s="586"/>
      <c r="K5" s="586"/>
      <c r="L5" s="586"/>
    </row>
    <row r="6" spans="1:12" ht="25.5">
      <c r="A6" s="115" t="s">
        <v>2128</v>
      </c>
      <c r="B6" s="164" t="s">
        <v>2129</v>
      </c>
      <c r="C6" s="143" t="s">
        <v>2130</v>
      </c>
      <c r="D6" s="149" t="e">
        <f>+'CE Min'!#REF!</f>
        <v>#REF!</v>
      </c>
      <c r="E6" s="149" t="e">
        <f>+'CE Min'!#REF!</f>
        <v>#REF!</v>
      </c>
      <c r="F6" s="149" t="e">
        <f>+'CE Min'!#REF!</f>
        <v>#REF!</v>
      </c>
      <c r="G6" s="149" t="e">
        <f>+'CE Min'!#REF!</f>
        <v>#REF!</v>
      </c>
      <c r="H6" s="149" t="e">
        <f>+'CE Min'!#REF!</f>
        <v>#REF!</v>
      </c>
      <c r="I6" s="149" t="e">
        <f>+'CE Min'!#REF!</f>
        <v>#REF!</v>
      </c>
      <c r="J6" s="149" t="e">
        <f>+'CE Min'!#REF!</f>
        <v>#REF!</v>
      </c>
      <c r="K6" s="149" t="e">
        <f>+'CE Min'!#REF!</f>
        <v>#REF!</v>
      </c>
      <c r="L6" s="149" t="e">
        <f>+'CE Min'!#REF!</f>
        <v>#REF!</v>
      </c>
    </row>
    <row r="7" spans="1:12" ht="25.5">
      <c r="A7" s="116" t="s">
        <v>2131</v>
      </c>
      <c r="B7" s="165">
        <f>+B6+1</f>
        <v>2</v>
      </c>
      <c r="C7" s="144" t="s">
        <v>205</v>
      </c>
      <c r="D7" s="149" t="e">
        <f>+'CE Min'!#REF!</f>
        <v>#REF!</v>
      </c>
      <c r="E7" s="149" t="e">
        <f>+'CE Min'!#REF!</f>
        <v>#REF!</v>
      </c>
      <c r="F7" s="149" t="e">
        <f>+'CE Min'!#REF!</f>
        <v>#REF!</v>
      </c>
      <c r="G7" s="149" t="e">
        <f>+'CE Min'!#REF!</f>
        <v>#REF!</v>
      </c>
      <c r="H7" s="149" t="e">
        <f>+'CE Min'!#REF!</f>
        <v>#REF!</v>
      </c>
      <c r="I7" s="149" t="e">
        <f>+'CE Min'!#REF!</f>
        <v>#REF!</v>
      </c>
      <c r="J7" s="149" t="e">
        <f>+'CE Min'!#REF!</f>
        <v>#REF!</v>
      </c>
      <c r="K7" s="149" t="e">
        <f>+'CE Min'!#REF!</f>
        <v>#REF!</v>
      </c>
      <c r="L7" s="149" t="e">
        <f>+'CE Min'!#REF!</f>
        <v>#REF!</v>
      </c>
    </row>
    <row r="8" spans="1:12">
      <c r="A8" s="116" t="s">
        <v>2132</v>
      </c>
      <c r="B8" s="165">
        <f t="shared" ref="B8:B18" si="0">+B7+1</f>
        <v>3</v>
      </c>
      <c r="C8" s="144" t="s">
        <v>160</v>
      </c>
      <c r="D8" s="149" t="e">
        <f>+'CE Min'!#REF!</f>
        <v>#REF!</v>
      </c>
      <c r="E8" s="149" t="e">
        <f>+'CE Min'!#REF!</f>
        <v>#REF!</v>
      </c>
      <c r="F8" s="149" t="e">
        <f>+'CE Min'!#REF!</f>
        <v>#REF!</v>
      </c>
      <c r="G8" s="149" t="e">
        <f>+'CE Min'!#REF!</f>
        <v>#REF!</v>
      </c>
      <c r="H8" s="149" t="e">
        <f>+'CE Min'!#REF!</f>
        <v>#REF!</v>
      </c>
      <c r="I8" s="149" t="e">
        <f>+'CE Min'!#REF!</f>
        <v>#REF!</v>
      </c>
      <c r="J8" s="149" t="e">
        <f>+'CE Min'!#REF!</f>
        <v>#REF!</v>
      </c>
      <c r="K8" s="149" t="e">
        <f>+'CE Min'!#REF!</f>
        <v>#REF!</v>
      </c>
      <c r="L8" s="149" t="e">
        <f>+'CE Min'!#REF!</f>
        <v>#REF!</v>
      </c>
    </row>
    <row r="9" spans="1:12">
      <c r="A9" s="116" t="s">
        <v>2133</v>
      </c>
      <c r="B9" s="165">
        <f t="shared" si="0"/>
        <v>4</v>
      </c>
      <c r="C9" s="144" t="s">
        <v>161</v>
      </c>
      <c r="D9" s="149" t="e">
        <f>+'CE Min'!#REF!</f>
        <v>#REF!</v>
      </c>
      <c r="E9" s="149" t="e">
        <f>+'CE Min'!#REF!</f>
        <v>#REF!</v>
      </c>
      <c r="F9" s="149" t="e">
        <f>+'CE Min'!#REF!</f>
        <v>#REF!</v>
      </c>
      <c r="G9" s="149" t="e">
        <f>+'CE Min'!#REF!</f>
        <v>#REF!</v>
      </c>
      <c r="H9" s="149" t="e">
        <f>+'CE Min'!#REF!</f>
        <v>#REF!</v>
      </c>
      <c r="I9" s="149" t="e">
        <f>+'CE Min'!#REF!</f>
        <v>#REF!</v>
      </c>
      <c r="J9" s="149" t="e">
        <f>+'CE Min'!#REF!</f>
        <v>#REF!</v>
      </c>
      <c r="K9" s="149" t="e">
        <f>+'CE Min'!#REF!</f>
        <v>#REF!</v>
      </c>
      <c r="L9" s="149" t="e">
        <f>+'CE Min'!#REF!</f>
        <v>#REF!</v>
      </c>
    </row>
    <row r="10" spans="1:12" ht="25.5">
      <c r="A10" s="117" t="s">
        <v>2134</v>
      </c>
      <c r="B10" s="165">
        <f t="shared" si="0"/>
        <v>5</v>
      </c>
      <c r="C10" s="144" t="s">
        <v>209</v>
      </c>
      <c r="D10" s="149" t="e">
        <f>+'CE Min'!#REF!</f>
        <v>#REF!</v>
      </c>
      <c r="E10" s="149" t="e">
        <f>+'CE Min'!#REF!</f>
        <v>#REF!</v>
      </c>
      <c r="F10" s="149" t="e">
        <f>+'CE Min'!#REF!</f>
        <v>#REF!</v>
      </c>
      <c r="G10" s="149" t="e">
        <f>+'CE Min'!#REF!</f>
        <v>#REF!</v>
      </c>
      <c r="H10" s="149" t="e">
        <f>+'CE Min'!#REF!</f>
        <v>#REF!</v>
      </c>
      <c r="I10" s="149" t="e">
        <f>+'CE Min'!#REF!</f>
        <v>#REF!</v>
      </c>
      <c r="J10" s="149" t="e">
        <f>+'CE Min'!#REF!</f>
        <v>#REF!</v>
      </c>
      <c r="K10" s="149" t="e">
        <f>+'CE Min'!#REF!</f>
        <v>#REF!</v>
      </c>
      <c r="L10" s="149" t="e">
        <f>+'CE Min'!#REF!</f>
        <v>#REF!</v>
      </c>
    </row>
    <row r="11" spans="1:12" ht="25.5">
      <c r="A11" s="117" t="s">
        <v>2135</v>
      </c>
      <c r="B11" s="165">
        <f t="shared" si="0"/>
        <v>6</v>
      </c>
      <c r="C11" s="144" t="s">
        <v>2136</v>
      </c>
      <c r="D11" s="149" t="e">
        <f>+'CE Min'!#REF!-'ce art. 44'!D8-'ce art. 44'!D9+'CE Min'!#REF!+'CE Min'!#REF!</f>
        <v>#REF!</v>
      </c>
      <c r="E11" s="149" t="e">
        <f>+'CE Min'!#REF!-'ce art. 44'!E8-'ce art. 44'!E9+'CE Min'!#REF!+'CE Min'!#REF!</f>
        <v>#REF!</v>
      </c>
      <c r="F11" s="149" t="e">
        <f>+'CE Min'!#REF!-'ce art. 44'!F8-'ce art. 44'!F9+'CE Min'!#REF!+'CE Min'!#REF!</f>
        <v>#REF!</v>
      </c>
      <c r="G11" s="149" t="e">
        <f>+'CE Min'!#REF!-'ce art. 44'!G8-'ce art. 44'!G9+'CE Min'!#REF!+'CE Min'!#REF!</f>
        <v>#REF!</v>
      </c>
      <c r="H11" s="149" t="e">
        <f>+'CE Min'!#REF!-'ce art. 44'!H8-'ce art. 44'!H9+'CE Min'!#REF!+'CE Min'!#REF!</f>
        <v>#REF!</v>
      </c>
      <c r="I11" s="149" t="e">
        <f>+'CE Min'!#REF!-'ce art. 44'!I8-'ce art. 44'!I9+'CE Min'!#REF!+'CE Min'!#REF!</f>
        <v>#REF!</v>
      </c>
      <c r="J11" s="149" t="e">
        <f>+'CE Min'!#REF!-'ce art. 44'!J8-'ce art. 44'!J9+'CE Min'!#REF!+'CE Min'!#REF!</f>
        <v>#REF!</v>
      </c>
      <c r="K11" s="149" t="e">
        <f>+'CE Min'!#REF!-'ce art. 44'!K8-'ce art. 44'!K9+'CE Min'!#REF!+'CE Min'!#REF!</f>
        <v>#REF!</v>
      </c>
      <c r="L11" s="149" t="e">
        <f>+'CE Min'!#REF!-'ce art. 44'!L8-'ce art. 44'!L9+'CE Min'!#REF!+'CE Min'!#REF!</f>
        <v>#REF!</v>
      </c>
    </row>
    <row r="12" spans="1:12">
      <c r="A12" s="117" t="s">
        <v>2137</v>
      </c>
      <c r="B12" s="165">
        <f t="shared" si="0"/>
        <v>7</v>
      </c>
      <c r="C12" s="144" t="s">
        <v>425</v>
      </c>
      <c r="D12" s="149" t="e">
        <f>+'CE Min'!#REF!</f>
        <v>#REF!</v>
      </c>
      <c r="E12" s="149" t="e">
        <f>+'CE Min'!#REF!</f>
        <v>#REF!</v>
      </c>
      <c r="F12" s="149" t="e">
        <f>+'CE Min'!#REF!</f>
        <v>#REF!</v>
      </c>
      <c r="G12" s="149" t="e">
        <f>+'CE Min'!#REF!</f>
        <v>#REF!</v>
      </c>
      <c r="H12" s="149" t="e">
        <f>+'CE Min'!#REF!</f>
        <v>#REF!</v>
      </c>
      <c r="I12" s="149" t="e">
        <f>+'CE Min'!#REF!</f>
        <v>#REF!</v>
      </c>
      <c r="J12" s="149" t="e">
        <f>+'CE Min'!#REF!</f>
        <v>#REF!</v>
      </c>
      <c r="K12" s="149" t="e">
        <f>+'CE Min'!#REF!</f>
        <v>#REF!</v>
      </c>
      <c r="L12" s="149" t="e">
        <f>+'CE Min'!#REF!</f>
        <v>#REF!</v>
      </c>
    </row>
    <row r="13" spans="1:12">
      <c r="A13" s="117" t="s">
        <v>2138</v>
      </c>
      <c r="B13" s="165">
        <f t="shared" si="0"/>
        <v>8</v>
      </c>
      <c r="C13" s="145" t="s">
        <v>401</v>
      </c>
      <c r="D13" s="149" t="e">
        <f>+'CE Min'!#REF!</f>
        <v>#REF!</v>
      </c>
      <c r="E13" s="149" t="e">
        <f>+'CE Min'!#REF!</f>
        <v>#REF!</v>
      </c>
      <c r="F13" s="149" t="e">
        <f>+'CE Min'!#REF!</f>
        <v>#REF!</v>
      </c>
      <c r="G13" s="149" t="e">
        <f>+'CE Min'!#REF!</f>
        <v>#REF!</v>
      </c>
      <c r="H13" s="149" t="e">
        <f>+'CE Min'!#REF!</f>
        <v>#REF!</v>
      </c>
      <c r="I13" s="149" t="e">
        <f>+'CE Min'!#REF!</f>
        <v>#REF!</v>
      </c>
      <c r="J13" s="149" t="e">
        <f>+'CE Min'!#REF!</f>
        <v>#REF!</v>
      </c>
      <c r="K13" s="149" t="e">
        <f>+'CE Min'!#REF!</f>
        <v>#REF!</v>
      </c>
      <c r="L13" s="149" t="e">
        <f>+'CE Min'!#REF!</f>
        <v>#REF!</v>
      </c>
    </row>
    <row r="14" spans="1:12" ht="66.599999999999994" customHeight="1">
      <c r="A14" s="117" t="s">
        <v>2139</v>
      </c>
      <c r="B14" s="165">
        <f t="shared" si="0"/>
        <v>9</v>
      </c>
      <c r="C14" s="146" t="s">
        <v>2140</v>
      </c>
      <c r="D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149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118" t="s">
        <v>2141</v>
      </c>
      <c r="B15" s="165">
        <f t="shared" si="0"/>
        <v>10</v>
      </c>
      <c r="C15" s="144" t="s">
        <v>207</v>
      </c>
      <c r="D15" s="149" t="e">
        <f>+'CE Min'!#REF!</f>
        <v>#REF!</v>
      </c>
      <c r="E15" s="149" t="e">
        <f>+'CE Min'!#REF!</f>
        <v>#REF!</v>
      </c>
      <c r="F15" s="149" t="e">
        <f>+'CE Min'!#REF!</f>
        <v>#REF!</v>
      </c>
      <c r="G15" s="149" t="e">
        <f>+'CE Min'!#REF!</f>
        <v>#REF!</v>
      </c>
      <c r="H15" s="149" t="e">
        <f>+'CE Min'!#REF!</f>
        <v>#REF!</v>
      </c>
      <c r="I15" s="149" t="e">
        <f>+'CE Min'!#REF!</f>
        <v>#REF!</v>
      </c>
      <c r="J15" s="149" t="e">
        <f>+'CE Min'!#REF!</f>
        <v>#REF!</v>
      </c>
      <c r="K15" s="149" t="e">
        <f>+'CE Min'!#REF!</f>
        <v>#REF!</v>
      </c>
      <c r="L15" s="149" t="e">
        <f>+'CE Min'!#REF!</f>
        <v>#REF!</v>
      </c>
    </row>
    <row r="16" spans="1:12">
      <c r="A16" s="117" t="s">
        <v>2142</v>
      </c>
      <c r="B16" s="165">
        <f t="shared" si="0"/>
        <v>11</v>
      </c>
      <c r="C16" s="144" t="s">
        <v>2143</v>
      </c>
      <c r="D16" s="149" t="e">
        <f>+'CE Min'!#REF!+'CE Min'!#REF!</f>
        <v>#REF!</v>
      </c>
      <c r="E16" s="149" t="e">
        <f>+'CE Min'!#REF!+'CE Min'!#REF!</f>
        <v>#REF!</v>
      </c>
      <c r="F16" s="149" t="e">
        <f>+'CE Min'!#REF!+'CE Min'!#REF!</f>
        <v>#REF!</v>
      </c>
      <c r="G16" s="149" t="e">
        <f>+'CE Min'!#REF!+'CE Min'!#REF!</f>
        <v>#REF!</v>
      </c>
      <c r="H16" s="149" t="e">
        <f>+'CE Min'!#REF!+'CE Min'!#REF!</f>
        <v>#REF!</v>
      </c>
      <c r="I16" s="149" t="e">
        <f>+'CE Min'!#REF!+'CE Min'!#REF!</f>
        <v>#REF!</v>
      </c>
      <c r="J16" s="149" t="e">
        <f>+'CE Min'!#REF!+'CE Min'!#REF!</f>
        <v>#REF!</v>
      </c>
      <c r="K16" s="149" t="e">
        <f>+'CE Min'!#REF!+'CE Min'!#REF!</f>
        <v>#REF!</v>
      </c>
      <c r="L16" s="149" t="e">
        <f>+'CE Min'!#REF!+'CE Min'!#REF!</f>
        <v>#REF!</v>
      </c>
    </row>
    <row r="17" spans="1:12">
      <c r="A17" s="119" t="s">
        <v>2144</v>
      </c>
      <c r="B17" s="165">
        <f>+B16+1</f>
        <v>12</v>
      </c>
      <c r="C17" s="146" t="s">
        <v>224</v>
      </c>
      <c r="D17" s="149" t="e">
        <f>+'CE Min'!#REF!</f>
        <v>#REF!</v>
      </c>
      <c r="E17" s="149" t="e">
        <f>+'CE Min'!#REF!</f>
        <v>#REF!</v>
      </c>
      <c r="F17" s="149" t="e">
        <f>+'CE Min'!#REF!</f>
        <v>#REF!</v>
      </c>
      <c r="G17" s="149" t="e">
        <f>+'CE Min'!#REF!</f>
        <v>#REF!</v>
      </c>
      <c r="H17" s="149" t="e">
        <f>+'CE Min'!#REF!</f>
        <v>#REF!</v>
      </c>
      <c r="I17" s="149" t="e">
        <f>+'CE Min'!#REF!</f>
        <v>#REF!</v>
      </c>
      <c r="J17" s="149" t="e">
        <f>+'CE Min'!#REF!</f>
        <v>#REF!</v>
      </c>
      <c r="K17" s="149" t="e">
        <f>+'CE Min'!#REF!</f>
        <v>#REF!</v>
      </c>
      <c r="L17" s="149" t="e">
        <f>+'CE Min'!#REF!</f>
        <v>#REF!</v>
      </c>
    </row>
    <row r="18" spans="1:12" ht="65.650000000000006" customHeight="1">
      <c r="A18" s="120" t="s">
        <v>2145</v>
      </c>
      <c r="B18" s="166">
        <f t="shared" si="0"/>
        <v>13</v>
      </c>
      <c r="C18" s="147" t="s">
        <v>2146</v>
      </c>
      <c r="D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149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121" t="s">
        <v>2147</v>
      </c>
      <c r="B19" s="167" t="s">
        <v>2148</v>
      </c>
      <c r="C19" s="148"/>
      <c r="D19" s="149" t="e">
        <f>D6+D7+D8+D9+D10+D11+D12+D13+D14+D15+D16+D17+D18</f>
        <v>#REF!</v>
      </c>
      <c r="E19" s="149" t="e">
        <f t="shared" ref="E19:L19" si="1">E6+E7+E8+E9+E10+E11+E12+E13+E14+E15+E16+E17+E18</f>
        <v>#REF!</v>
      </c>
      <c r="F19" s="149" t="e">
        <f t="shared" si="1"/>
        <v>#REF!</v>
      </c>
      <c r="G19" s="149" t="e">
        <f t="shared" si="1"/>
        <v>#REF!</v>
      </c>
      <c r="H19" s="149" t="e">
        <f t="shared" si="1"/>
        <v>#REF!</v>
      </c>
      <c r="I19" s="149" t="e">
        <f t="shared" si="1"/>
        <v>#REF!</v>
      </c>
      <c r="J19" s="149" t="e">
        <f t="shared" si="1"/>
        <v>#REF!</v>
      </c>
      <c r="K19" s="149" t="e">
        <f t="shared" si="1"/>
        <v>#REF!</v>
      </c>
      <c r="L19" s="149" t="e">
        <f t="shared" si="1"/>
        <v>#REF!</v>
      </c>
    </row>
    <row r="20" spans="1:12" ht="13.5" thickTop="1">
      <c r="A20" s="122"/>
      <c r="B20" s="168"/>
      <c r="C20" s="123"/>
    </row>
    <row r="21" spans="1:12" ht="13.5" thickBot="1">
      <c r="A21" s="124"/>
      <c r="B21" s="169"/>
      <c r="C21" s="125"/>
    </row>
    <row r="22" spans="1:12" ht="23.65" customHeight="1" thickTop="1">
      <c r="A22" s="589" t="s">
        <v>2149</v>
      </c>
      <c r="B22" s="161"/>
      <c r="C22" s="594" t="s">
        <v>2126</v>
      </c>
      <c r="D22" s="586" t="s">
        <v>2120</v>
      </c>
      <c r="E22" s="586" t="s">
        <v>2121</v>
      </c>
      <c r="F22" s="587" t="s">
        <v>2122</v>
      </c>
      <c r="G22" s="587"/>
      <c r="H22" s="588" t="s">
        <v>2116</v>
      </c>
      <c r="I22" s="586" t="s">
        <v>2117</v>
      </c>
      <c r="J22" s="586" t="s">
        <v>2118</v>
      </c>
      <c r="K22" s="586" t="s">
        <v>2113</v>
      </c>
      <c r="L22" s="586" t="s">
        <v>2114</v>
      </c>
    </row>
    <row r="23" spans="1:12" ht="28.9" customHeight="1">
      <c r="A23" s="590"/>
      <c r="B23" s="162"/>
      <c r="C23" s="595"/>
      <c r="D23" s="586"/>
      <c r="E23" s="586"/>
      <c r="F23" s="586" t="s">
        <v>2123</v>
      </c>
      <c r="G23" s="586" t="s">
        <v>2124</v>
      </c>
      <c r="H23" s="588"/>
      <c r="I23" s="586"/>
      <c r="J23" s="586"/>
      <c r="K23" s="586"/>
      <c r="L23" s="586"/>
    </row>
    <row r="24" spans="1:12" ht="28.15" customHeight="1">
      <c r="A24" s="114" t="s">
        <v>2127</v>
      </c>
      <c r="B24" s="170"/>
      <c r="C24" s="596"/>
      <c r="D24" s="586"/>
      <c r="E24" s="586"/>
      <c r="F24" s="586"/>
      <c r="G24" s="586"/>
      <c r="H24" s="588"/>
      <c r="I24" s="586"/>
      <c r="J24" s="586"/>
      <c r="K24" s="586"/>
      <c r="L24" s="586"/>
    </row>
    <row r="25" spans="1:12" ht="22.5">
      <c r="A25" s="126" t="s">
        <v>2150</v>
      </c>
      <c r="B25" s="171" t="s">
        <v>2151</v>
      </c>
      <c r="C25" s="150"/>
      <c r="D25" s="149" t="e">
        <f>+D26+D27+D28+D29+D30</f>
        <v>#REF!</v>
      </c>
      <c r="E25" s="149" t="e">
        <f t="shared" ref="E25:L25" si="2">+E26+E27+E28+E29+E30</f>
        <v>#REF!</v>
      </c>
      <c r="F25" s="149" t="e">
        <f t="shared" si="2"/>
        <v>#REF!</v>
      </c>
      <c r="G25" s="149" t="e">
        <f t="shared" si="2"/>
        <v>#REF!</v>
      </c>
      <c r="H25" s="149" t="e">
        <f t="shared" si="2"/>
        <v>#REF!</v>
      </c>
      <c r="I25" s="149" t="e">
        <f t="shared" si="2"/>
        <v>#REF!</v>
      </c>
      <c r="J25" s="149" t="e">
        <f t="shared" si="2"/>
        <v>#REF!</v>
      </c>
      <c r="K25" s="149" t="e">
        <f t="shared" si="2"/>
        <v>#REF!</v>
      </c>
      <c r="L25" s="149" t="e">
        <f t="shared" si="2"/>
        <v>#REF!</v>
      </c>
    </row>
    <row r="26" spans="1:12">
      <c r="A26" s="127" t="s">
        <v>2152</v>
      </c>
      <c r="B26" s="128" t="s">
        <v>2153</v>
      </c>
      <c r="C26" s="151" t="s">
        <v>1105</v>
      </c>
      <c r="D26" s="149" t="e">
        <f>+'CE Min'!#REF!</f>
        <v>#REF!</v>
      </c>
      <c r="E26" s="149" t="e">
        <f>+'CE Min'!#REF!</f>
        <v>#REF!</v>
      </c>
      <c r="F26" s="149" t="e">
        <f>+'CE Min'!#REF!</f>
        <v>#REF!</v>
      </c>
      <c r="G26" s="149" t="e">
        <f>+'CE Min'!#REF!</f>
        <v>#REF!</v>
      </c>
      <c r="H26" s="149" t="e">
        <f>+'CE Min'!#REF!</f>
        <v>#REF!</v>
      </c>
      <c r="I26" s="149" t="e">
        <f>+'CE Min'!#REF!</f>
        <v>#REF!</v>
      </c>
      <c r="J26" s="149" t="e">
        <f>+'CE Min'!#REF!</f>
        <v>#REF!</v>
      </c>
      <c r="K26" s="149" t="e">
        <f>+'CE Min'!#REF!</f>
        <v>#REF!</v>
      </c>
      <c r="L26" s="149" t="e">
        <f>+'CE Min'!#REF!</f>
        <v>#REF!</v>
      </c>
    </row>
    <row r="27" spans="1:12">
      <c r="A27" s="127" t="s">
        <v>2154</v>
      </c>
      <c r="B27" s="128" t="s">
        <v>2155</v>
      </c>
      <c r="C27" s="151" t="s">
        <v>1157</v>
      </c>
      <c r="D27" s="149" t="e">
        <f>+'CE Min'!#REF!</f>
        <v>#REF!</v>
      </c>
      <c r="E27" s="149" t="e">
        <f>+'CE Min'!#REF!</f>
        <v>#REF!</v>
      </c>
      <c r="F27" s="149" t="e">
        <f>+'CE Min'!#REF!</f>
        <v>#REF!</v>
      </c>
      <c r="G27" s="149" t="e">
        <f>+'CE Min'!#REF!</f>
        <v>#REF!</v>
      </c>
      <c r="H27" s="149" t="e">
        <f>+'CE Min'!#REF!</f>
        <v>#REF!</v>
      </c>
      <c r="I27" s="149" t="e">
        <f>+'CE Min'!#REF!</f>
        <v>#REF!</v>
      </c>
      <c r="J27" s="149" t="e">
        <f>+'CE Min'!#REF!</f>
        <v>#REF!</v>
      </c>
      <c r="K27" s="149" t="e">
        <f>+'CE Min'!#REF!</f>
        <v>#REF!</v>
      </c>
      <c r="L27" s="149" t="e">
        <f>+'CE Min'!#REF!</f>
        <v>#REF!</v>
      </c>
    </row>
    <row r="28" spans="1:12">
      <c r="A28" s="127" t="s">
        <v>2156</v>
      </c>
      <c r="B28" s="128" t="s">
        <v>2157</v>
      </c>
      <c r="C28" s="151" t="s">
        <v>1176</v>
      </c>
      <c r="D28" s="149" t="e">
        <f>+'CE Min'!#REF!</f>
        <v>#REF!</v>
      </c>
      <c r="E28" s="149" t="e">
        <f>+'CE Min'!#REF!</f>
        <v>#REF!</v>
      </c>
      <c r="F28" s="149" t="e">
        <f>+'CE Min'!#REF!</f>
        <v>#REF!</v>
      </c>
      <c r="G28" s="149" t="e">
        <f>+'CE Min'!#REF!</f>
        <v>#REF!</v>
      </c>
      <c r="H28" s="149" t="e">
        <f>+'CE Min'!#REF!</f>
        <v>#REF!</v>
      </c>
      <c r="I28" s="149" t="e">
        <f>+'CE Min'!#REF!</f>
        <v>#REF!</v>
      </c>
      <c r="J28" s="149" t="e">
        <f>+'CE Min'!#REF!</f>
        <v>#REF!</v>
      </c>
      <c r="K28" s="149" t="e">
        <f>+'CE Min'!#REF!</f>
        <v>#REF!</v>
      </c>
      <c r="L28" s="149" t="e">
        <f>+'CE Min'!#REF!</f>
        <v>#REF!</v>
      </c>
    </row>
    <row r="29" spans="1:12">
      <c r="A29" s="127" t="s">
        <v>2158</v>
      </c>
      <c r="B29" s="128" t="s">
        <v>2159</v>
      </c>
      <c r="C29" s="151" t="s">
        <v>1195</v>
      </c>
      <c r="D29" s="149" t="e">
        <f>+'CE Min'!#REF!</f>
        <v>#REF!</v>
      </c>
      <c r="E29" s="149" t="e">
        <f>+'CE Min'!#REF!</f>
        <v>#REF!</v>
      </c>
      <c r="F29" s="149" t="e">
        <f>+'CE Min'!#REF!</f>
        <v>#REF!</v>
      </c>
      <c r="G29" s="149" t="e">
        <f>+'CE Min'!#REF!</f>
        <v>#REF!</v>
      </c>
      <c r="H29" s="149" t="e">
        <f>+'CE Min'!#REF!</f>
        <v>#REF!</v>
      </c>
      <c r="I29" s="149" t="e">
        <f>+'CE Min'!#REF!</f>
        <v>#REF!</v>
      </c>
      <c r="J29" s="149" t="e">
        <f>+'CE Min'!#REF!</f>
        <v>#REF!</v>
      </c>
      <c r="K29" s="149" t="e">
        <f>+'CE Min'!#REF!</f>
        <v>#REF!</v>
      </c>
      <c r="L29" s="149" t="e">
        <f>+'CE Min'!#REF!</f>
        <v>#REF!</v>
      </c>
    </row>
    <row r="30" spans="1:12">
      <c r="A30" s="129" t="s">
        <v>2160</v>
      </c>
      <c r="B30" s="128" t="s">
        <v>2161</v>
      </c>
      <c r="C30" s="151" t="s">
        <v>2162</v>
      </c>
      <c r="D30" s="149" t="e">
        <f>+'CE Min'!#REF!+'CE Min'!#REF!</f>
        <v>#REF!</v>
      </c>
      <c r="E30" s="149" t="e">
        <f>+'CE Min'!#REF!+'CE Min'!#REF!</f>
        <v>#REF!</v>
      </c>
      <c r="F30" s="149" t="e">
        <f>+'CE Min'!#REF!+'CE Min'!#REF!</f>
        <v>#REF!</v>
      </c>
      <c r="G30" s="149" t="e">
        <f>+'CE Min'!#REF!+'CE Min'!#REF!</f>
        <v>#REF!</v>
      </c>
      <c r="H30" s="149" t="e">
        <f>+'CE Min'!#REF!+'CE Min'!#REF!</f>
        <v>#REF!</v>
      </c>
      <c r="I30" s="149" t="e">
        <f>+'CE Min'!#REF!+'CE Min'!#REF!</f>
        <v>#REF!</v>
      </c>
      <c r="J30" s="149" t="e">
        <f>+'CE Min'!#REF!+'CE Min'!#REF!</f>
        <v>#REF!</v>
      </c>
      <c r="K30" s="149" t="e">
        <f>+'CE Min'!#REF!+'CE Min'!#REF!</f>
        <v>#REF!</v>
      </c>
      <c r="L30" s="149" t="e">
        <f>+'CE Min'!#REF!+'CE Min'!#REF!</f>
        <v>#REF!</v>
      </c>
    </row>
    <row r="31" spans="1:12">
      <c r="A31" s="130" t="s">
        <v>2163</v>
      </c>
      <c r="B31" s="172">
        <v>16</v>
      </c>
      <c r="C31" s="152" t="s">
        <v>1494</v>
      </c>
      <c r="D31" s="149" t="e">
        <f>+'CE Min'!#REF!</f>
        <v>#REF!</v>
      </c>
      <c r="E31" s="149" t="e">
        <f>+'CE Min'!#REF!</f>
        <v>#REF!</v>
      </c>
      <c r="F31" s="149" t="e">
        <f>+'CE Min'!#REF!</f>
        <v>#REF!</v>
      </c>
      <c r="G31" s="149" t="e">
        <f>+'CE Min'!#REF!</f>
        <v>#REF!</v>
      </c>
      <c r="H31" s="149" t="e">
        <f>+'CE Min'!#REF!</f>
        <v>#REF!</v>
      </c>
      <c r="I31" s="149" t="e">
        <f>+'CE Min'!#REF!</f>
        <v>#REF!</v>
      </c>
      <c r="J31" s="149" t="e">
        <f>+'CE Min'!#REF!</f>
        <v>#REF!</v>
      </c>
      <c r="K31" s="149" t="e">
        <f>+'CE Min'!#REF!</f>
        <v>#REF!</v>
      </c>
      <c r="L31" s="149" t="e">
        <f>+'CE Min'!#REF!</f>
        <v>#REF!</v>
      </c>
    </row>
    <row r="32" spans="1:12">
      <c r="A32" s="130" t="s">
        <v>2164</v>
      </c>
      <c r="B32" s="172" t="s">
        <v>2165</v>
      </c>
      <c r="C32" s="153"/>
      <c r="D32" s="149" t="e">
        <f>+D33+D34</f>
        <v>#REF!</v>
      </c>
      <c r="E32" s="149" t="e">
        <f t="shared" ref="E32:L32" si="3">+E33+E34</f>
        <v>#REF!</v>
      </c>
      <c r="F32" s="149" t="e">
        <f t="shared" si="3"/>
        <v>#REF!</v>
      </c>
      <c r="G32" s="149" t="e">
        <f t="shared" si="3"/>
        <v>#REF!</v>
      </c>
      <c r="H32" s="149" t="e">
        <f t="shared" si="3"/>
        <v>#REF!</v>
      </c>
      <c r="I32" s="149" t="e">
        <f t="shared" si="3"/>
        <v>#REF!</v>
      </c>
      <c r="J32" s="149" t="e">
        <f t="shared" si="3"/>
        <v>#REF!</v>
      </c>
      <c r="K32" s="149" t="e">
        <f t="shared" si="3"/>
        <v>#REF!</v>
      </c>
      <c r="L32" s="149" t="e">
        <f t="shared" si="3"/>
        <v>#REF!</v>
      </c>
    </row>
    <row r="33" spans="1:12" ht="30" customHeight="1">
      <c r="A33" s="131" t="s">
        <v>2166</v>
      </c>
      <c r="B33" s="132" t="s">
        <v>2167</v>
      </c>
      <c r="C33" s="151" t="s">
        <v>2168</v>
      </c>
      <c r="D33" s="149" t="e">
        <f>+'CE Min'!#REF!-'CE Min'!#REF!-'CE Min'!#REF!-'CE Min'!#REF!-'CE Min'!#REF!</f>
        <v>#REF!</v>
      </c>
      <c r="E33" s="149" t="e">
        <f>+'CE Min'!#REF!-'CE Min'!#REF!-'CE Min'!#REF!-'CE Min'!#REF!-'CE Min'!#REF!</f>
        <v>#REF!</v>
      </c>
      <c r="F33" s="149" t="e">
        <f>+'CE Min'!#REF!-'CE Min'!#REF!-'CE Min'!#REF!-'CE Min'!#REF!-'CE Min'!#REF!</f>
        <v>#REF!</v>
      </c>
      <c r="G33" s="149" t="e">
        <f>+'CE Min'!#REF!-'CE Min'!#REF!-'CE Min'!#REF!-'CE Min'!#REF!-'CE Min'!#REF!</f>
        <v>#REF!</v>
      </c>
      <c r="H33" s="149" t="e">
        <f>+'CE Min'!#REF!-'CE Min'!#REF!-'CE Min'!#REF!-'CE Min'!#REF!-'CE Min'!#REF!</f>
        <v>#REF!</v>
      </c>
      <c r="I33" s="149" t="e">
        <f>+'CE Min'!#REF!-'CE Min'!#REF!-'CE Min'!#REF!-'CE Min'!#REF!-'CE Min'!#REF!</f>
        <v>#REF!</v>
      </c>
      <c r="J33" s="149" t="e">
        <f>+'CE Min'!#REF!-'CE Min'!#REF!-'CE Min'!#REF!-'CE Min'!#REF!-'CE Min'!#REF!</f>
        <v>#REF!</v>
      </c>
      <c r="K33" s="149" t="e">
        <f>+'CE Min'!#REF!-'CE Min'!#REF!-'CE Min'!#REF!-'CE Min'!#REF!-'CE Min'!#REF!</f>
        <v>#REF!</v>
      </c>
      <c r="L33" s="149" t="e">
        <f>+'CE Min'!#REF!-'CE Min'!#REF!-'CE Min'!#REF!-'CE Min'!#REF!-'CE Min'!#REF!</f>
        <v>#REF!</v>
      </c>
    </row>
    <row r="34" spans="1:12">
      <c r="A34" s="131" t="s">
        <v>2169</v>
      </c>
      <c r="B34" s="132" t="s">
        <v>2170</v>
      </c>
      <c r="C34" s="152" t="s">
        <v>596</v>
      </c>
      <c r="D34" s="149" t="e">
        <f>+'CE Min'!#REF!</f>
        <v>#REF!</v>
      </c>
      <c r="E34" s="149" t="e">
        <f>+'CE Min'!#REF!</f>
        <v>#REF!</v>
      </c>
      <c r="F34" s="149" t="e">
        <f>+'CE Min'!#REF!</f>
        <v>#REF!</v>
      </c>
      <c r="G34" s="149" t="e">
        <f>+'CE Min'!#REF!</f>
        <v>#REF!</v>
      </c>
      <c r="H34" s="149" t="e">
        <f>+'CE Min'!#REF!</f>
        <v>#REF!</v>
      </c>
      <c r="I34" s="149" t="e">
        <f>+'CE Min'!#REF!</f>
        <v>#REF!</v>
      </c>
      <c r="J34" s="149" t="e">
        <f>+'CE Min'!#REF!</f>
        <v>#REF!</v>
      </c>
      <c r="K34" s="149" t="e">
        <f>+'CE Min'!#REF!</f>
        <v>#REF!</v>
      </c>
      <c r="L34" s="149" t="e">
        <f>+'CE Min'!#REF!</f>
        <v>#REF!</v>
      </c>
    </row>
    <row r="35" spans="1:12">
      <c r="A35" s="130" t="s">
        <v>2171</v>
      </c>
      <c r="B35" s="172" t="s">
        <v>2172</v>
      </c>
      <c r="C35" s="153"/>
      <c r="D35" s="149" t="e">
        <f>+D36+D37</f>
        <v>#REF!</v>
      </c>
      <c r="E35" s="149" t="e">
        <f t="shared" ref="E35:L35" si="4">+E36+E37</f>
        <v>#REF!</v>
      </c>
      <c r="F35" s="149" t="e">
        <f t="shared" si="4"/>
        <v>#REF!</v>
      </c>
      <c r="G35" s="149" t="e">
        <f t="shared" si="4"/>
        <v>#REF!</v>
      </c>
      <c r="H35" s="149" t="e">
        <f t="shared" si="4"/>
        <v>#REF!</v>
      </c>
      <c r="I35" s="149" t="e">
        <f t="shared" si="4"/>
        <v>#REF!</v>
      </c>
      <c r="J35" s="149" t="e">
        <f t="shared" si="4"/>
        <v>#REF!</v>
      </c>
      <c r="K35" s="149" t="e">
        <f t="shared" si="4"/>
        <v>#REF!</v>
      </c>
      <c r="L35" s="149" t="e">
        <f t="shared" si="4"/>
        <v>#REF!</v>
      </c>
    </row>
    <row r="36" spans="1:12">
      <c r="A36" s="131" t="s">
        <v>2173</v>
      </c>
      <c r="B36" s="132" t="s">
        <v>2174</v>
      </c>
      <c r="C36" s="152" t="s">
        <v>2175</v>
      </c>
      <c r="D36" s="149" t="e">
        <f>+'CE Min'!#REF!+'CE Min'!#REF!-'CE Min'!#REF!+'CE Min'!#REF!</f>
        <v>#REF!</v>
      </c>
      <c r="E36" s="149" t="e">
        <f>+'CE Min'!#REF!+'CE Min'!#REF!-'CE Min'!#REF!+'CE Min'!#REF!</f>
        <v>#REF!</v>
      </c>
      <c r="F36" s="149" t="e">
        <f>+'CE Min'!#REF!+'CE Min'!#REF!-'CE Min'!#REF!+'CE Min'!#REF!</f>
        <v>#REF!</v>
      </c>
      <c r="G36" s="149" t="e">
        <f>+'CE Min'!#REF!+'CE Min'!#REF!-'CE Min'!#REF!+'CE Min'!#REF!</f>
        <v>#REF!</v>
      </c>
      <c r="H36" s="149" t="e">
        <f>+'CE Min'!#REF!+'CE Min'!#REF!-'CE Min'!#REF!+'CE Min'!#REF!</f>
        <v>#REF!</v>
      </c>
      <c r="I36" s="149" t="e">
        <f>+'CE Min'!#REF!+'CE Min'!#REF!-'CE Min'!#REF!+'CE Min'!#REF!</f>
        <v>#REF!</v>
      </c>
      <c r="J36" s="149" t="e">
        <f>+'CE Min'!#REF!+'CE Min'!#REF!-'CE Min'!#REF!+'CE Min'!#REF!</f>
        <v>#REF!</v>
      </c>
      <c r="K36" s="149" t="e">
        <f>+'CE Min'!#REF!+'CE Min'!#REF!-'CE Min'!#REF!+'CE Min'!#REF!</f>
        <v>#REF!</v>
      </c>
      <c r="L36" s="149" t="e">
        <f>+'CE Min'!#REF!+'CE Min'!#REF!-'CE Min'!#REF!+'CE Min'!#REF!</f>
        <v>#REF!</v>
      </c>
    </row>
    <row r="37" spans="1:12" ht="33.6" customHeight="1">
      <c r="A37" s="131" t="s">
        <v>2176</v>
      </c>
      <c r="B37" s="132" t="s">
        <v>2177</v>
      </c>
      <c r="C37" s="151" t="s">
        <v>2178</v>
      </c>
      <c r="D37" s="149" t="e">
        <f>+'CE Min'!#REF!+'CE Min'!#REF!+'CE Min'!#REF!+'CE Min'!#REF!+'CE Min'!#REF!-'CE Min'!#REF!+'CE Min'!#REF!</f>
        <v>#REF!</v>
      </c>
      <c r="E37" s="149" t="e">
        <f>+'CE Min'!#REF!+'CE Min'!#REF!+'CE Min'!#REF!+'CE Min'!#REF!+'CE Min'!#REF!-'CE Min'!#REF!+'CE Min'!#REF!</f>
        <v>#REF!</v>
      </c>
      <c r="F37" s="149" t="e">
        <f>+'CE Min'!#REF!+'CE Min'!#REF!+'CE Min'!#REF!+'CE Min'!#REF!+'CE Min'!#REF!-'CE Min'!#REF!+'CE Min'!#REF!</f>
        <v>#REF!</v>
      </c>
      <c r="G37" s="149" t="e">
        <f>+'CE Min'!#REF!+'CE Min'!#REF!+'CE Min'!#REF!+'CE Min'!#REF!+'CE Min'!#REF!-'CE Min'!#REF!+'CE Min'!#REF!</f>
        <v>#REF!</v>
      </c>
      <c r="H37" s="149" t="e">
        <f>+'CE Min'!#REF!+'CE Min'!#REF!+'CE Min'!#REF!+'CE Min'!#REF!+'CE Min'!#REF!-'CE Min'!#REF!+'CE Min'!#REF!</f>
        <v>#REF!</v>
      </c>
      <c r="I37" s="149" t="e">
        <f>+'CE Min'!#REF!+'CE Min'!#REF!+'CE Min'!#REF!+'CE Min'!#REF!+'CE Min'!#REF!-'CE Min'!#REF!+'CE Min'!#REF!</f>
        <v>#REF!</v>
      </c>
      <c r="J37" s="149" t="e">
        <f>+'CE Min'!#REF!+'CE Min'!#REF!+'CE Min'!#REF!+'CE Min'!#REF!+'CE Min'!#REF!-'CE Min'!#REF!+'CE Min'!#REF!</f>
        <v>#REF!</v>
      </c>
      <c r="K37" s="149" t="e">
        <f>+'CE Min'!#REF!+'CE Min'!#REF!+'CE Min'!#REF!+'CE Min'!#REF!+'CE Min'!#REF!-'CE Min'!#REF!+'CE Min'!#REF!</f>
        <v>#REF!</v>
      </c>
      <c r="L37" s="149" t="e">
        <f>+'CE Min'!#REF!+'CE Min'!#REF!+'CE Min'!#REF!+'CE Min'!#REF!+'CE Min'!#REF!-'CE Min'!#REF!+'CE Min'!#REF!</f>
        <v>#REF!</v>
      </c>
    </row>
    <row r="38" spans="1:12" ht="22.5">
      <c r="A38" s="133" t="s">
        <v>2179</v>
      </c>
      <c r="B38" s="173" t="s">
        <v>2180</v>
      </c>
      <c r="C38" s="153"/>
      <c r="D38" s="149" t="e">
        <f>+D39+D40+D41+D42+D43+D44+D45</f>
        <v>#REF!</v>
      </c>
      <c r="E38" s="149" t="e">
        <f t="shared" ref="E38:L38" si="5">+E39+E40+E41+E42+E43+E44+E45</f>
        <v>#REF!</v>
      </c>
      <c r="F38" s="149" t="e">
        <f t="shared" si="5"/>
        <v>#REF!</v>
      </c>
      <c r="G38" s="149" t="e">
        <f t="shared" si="5"/>
        <v>#REF!</v>
      </c>
      <c r="H38" s="149" t="e">
        <f t="shared" si="5"/>
        <v>#REF!</v>
      </c>
      <c r="I38" s="149" t="e">
        <f t="shared" si="5"/>
        <v>#REF!</v>
      </c>
      <c r="J38" s="149" t="e">
        <f t="shared" si="5"/>
        <v>#REF!</v>
      </c>
      <c r="K38" s="149" t="e">
        <f t="shared" si="5"/>
        <v>#REF!</v>
      </c>
      <c r="L38" s="149" t="e">
        <f t="shared" si="5"/>
        <v>#REF!</v>
      </c>
    </row>
    <row r="39" spans="1:12">
      <c r="A39" s="134" t="s">
        <v>2181</v>
      </c>
      <c r="B39" s="132" t="s">
        <v>2182</v>
      </c>
      <c r="C39" s="152" t="s">
        <v>624</v>
      </c>
      <c r="D39" s="149" t="e">
        <f>+'CE Min'!#REF!</f>
        <v>#REF!</v>
      </c>
      <c r="E39" s="149" t="e">
        <f>+'CE Min'!#REF!</f>
        <v>#REF!</v>
      </c>
      <c r="F39" s="149" t="e">
        <f>+'CE Min'!#REF!</f>
        <v>#REF!</v>
      </c>
      <c r="G39" s="149" t="e">
        <f>+'CE Min'!#REF!</f>
        <v>#REF!</v>
      </c>
      <c r="H39" s="149" t="e">
        <f>+'CE Min'!#REF!</f>
        <v>#REF!</v>
      </c>
      <c r="I39" s="149" t="e">
        <f>+'CE Min'!#REF!</f>
        <v>#REF!</v>
      </c>
      <c r="J39" s="149" t="e">
        <f>+'CE Min'!#REF!</f>
        <v>#REF!</v>
      </c>
      <c r="K39" s="149" t="e">
        <f>+'CE Min'!#REF!</f>
        <v>#REF!</v>
      </c>
      <c r="L39" s="149" t="e">
        <f>+'CE Min'!#REF!</f>
        <v>#REF!</v>
      </c>
    </row>
    <row r="40" spans="1:12">
      <c r="A40" s="134" t="s">
        <v>2183</v>
      </c>
      <c r="B40" s="132" t="s">
        <v>2184</v>
      </c>
      <c r="C40" s="152" t="s">
        <v>2185</v>
      </c>
      <c r="D40" s="149" t="e">
        <f>+'CE Min'!#REF!</f>
        <v>#REF!</v>
      </c>
      <c r="E40" s="149" t="e">
        <f>+'CE Min'!#REF!</f>
        <v>#REF!</v>
      </c>
      <c r="F40" s="149" t="e">
        <f>+'CE Min'!#REF!</f>
        <v>#REF!</v>
      </c>
      <c r="G40" s="149" t="e">
        <f>+'CE Min'!#REF!</f>
        <v>#REF!</v>
      </c>
      <c r="H40" s="149" t="e">
        <f>+'CE Min'!#REF!</f>
        <v>#REF!</v>
      </c>
      <c r="I40" s="149" t="e">
        <f>+'CE Min'!#REF!</f>
        <v>#REF!</v>
      </c>
      <c r="J40" s="149" t="e">
        <f>+'CE Min'!#REF!</f>
        <v>#REF!</v>
      </c>
      <c r="K40" s="149" t="e">
        <f>+'CE Min'!#REF!</f>
        <v>#REF!</v>
      </c>
      <c r="L40" s="149" t="e">
        <f>+'CE Min'!#REF!</f>
        <v>#REF!</v>
      </c>
    </row>
    <row r="41" spans="1:12">
      <c r="A41" s="135" t="s">
        <v>2186</v>
      </c>
      <c r="B41" s="132" t="s">
        <v>2187</v>
      </c>
      <c r="C41" s="152" t="s">
        <v>2188</v>
      </c>
      <c r="D41" s="149" t="e">
        <f>+'CE Min'!#REF!</f>
        <v>#REF!</v>
      </c>
      <c r="E41" s="149" t="e">
        <f>+'CE Min'!#REF!</f>
        <v>#REF!</v>
      </c>
      <c r="F41" s="149" t="e">
        <f>+'CE Min'!#REF!</f>
        <v>#REF!</v>
      </c>
      <c r="G41" s="149" t="e">
        <f>+'CE Min'!#REF!</f>
        <v>#REF!</v>
      </c>
      <c r="H41" s="149" t="e">
        <f>+'CE Min'!#REF!</f>
        <v>#REF!</v>
      </c>
      <c r="I41" s="149" t="e">
        <f>+'CE Min'!#REF!</f>
        <v>#REF!</v>
      </c>
      <c r="J41" s="149" t="e">
        <f>+'CE Min'!#REF!</f>
        <v>#REF!</v>
      </c>
      <c r="K41" s="149" t="e">
        <f>+'CE Min'!#REF!</f>
        <v>#REF!</v>
      </c>
      <c r="L41" s="149" t="e">
        <f>+'CE Min'!#REF!</f>
        <v>#REF!</v>
      </c>
    </row>
    <row r="42" spans="1:12">
      <c r="A42" s="134" t="s">
        <v>2189</v>
      </c>
      <c r="B42" s="132" t="s">
        <v>2190</v>
      </c>
      <c r="C42" s="152" t="s">
        <v>2191</v>
      </c>
      <c r="D42" s="149" t="e">
        <f>+'CE Min'!#REF!+'CE Min'!#REF!</f>
        <v>#REF!</v>
      </c>
      <c r="E42" s="149" t="e">
        <f>+'CE Min'!#REF!+'CE Min'!#REF!</f>
        <v>#REF!</v>
      </c>
      <c r="F42" s="149" t="e">
        <f>+'CE Min'!#REF!+'CE Min'!#REF!</f>
        <v>#REF!</v>
      </c>
      <c r="G42" s="149" t="e">
        <f>+'CE Min'!#REF!+'CE Min'!#REF!</f>
        <v>#REF!</v>
      </c>
      <c r="H42" s="149" t="e">
        <f>+'CE Min'!#REF!+'CE Min'!#REF!</f>
        <v>#REF!</v>
      </c>
      <c r="I42" s="149" t="e">
        <f>+'CE Min'!#REF!+'CE Min'!#REF!</f>
        <v>#REF!</v>
      </c>
      <c r="J42" s="149" t="e">
        <f>+'CE Min'!#REF!+'CE Min'!#REF!</f>
        <v>#REF!</v>
      </c>
      <c r="K42" s="149" t="e">
        <f>+'CE Min'!#REF!+'CE Min'!#REF!</f>
        <v>#REF!</v>
      </c>
      <c r="L42" s="149" t="e">
        <f>+'CE Min'!#REF!+'CE Min'!#REF!</f>
        <v>#REF!</v>
      </c>
    </row>
    <row r="43" spans="1:12">
      <c r="A43" s="134" t="s">
        <v>2192</v>
      </c>
      <c r="B43" s="132" t="s">
        <v>2193</v>
      </c>
      <c r="C43" s="152" t="s">
        <v>2194</v>
      </c>
      <c r="D43" s="149" t="e">
        <f>+'CE Min'!#REF!+'CE Min'!#REF!</f>
        <v>#REF!</v>
      </c>
      <c r="E43" s="149" t="e">
        <f>+'CE Min'!#REF!+'CE Min'!#REF!</f>
        <v>#REF!</v>
      </c>
      <c r="F43" s="149" t="e">
        <f>+'CE Min'!#REF!+'CE Min'!#REF!</f>
        <v>#REF!</v>
      </c>
      <c r="G43" s="149" t="e">
        <f>+'CE Min'!#REF!+'CE Min'!#REF!</f>
        <v>#REF!</v>
      </c>
      <c r="H43" s="149" t="e">
        <f>+'CE Min'!#REF!+'CE Min'!#REF!</f>
        <v>#REF!</v>
      </c>
      <c r="I43" s="149" t="e">
        <f>+'CE Min'!#REF!+'CE Min'!#REF!</f>
        <v>#REF!</v>
      </c>
      <c r="J43" s="149" t="e">
        <f>+'CE Min'!#REF!+'CE Min'!#REF!</f>
        <v>#REF!</v>
      </c>
      <c r="K43" s="149" t="e">
        <f>+'CE Min'!#REF!+'CE Min'!#REF!</f>
        <v>#REF!</v>
      </c>
      <c r="L43" s="149" t="e">
        <f>+'CE Min'!#REF!+'CE Min'!#REF!</f>
        <v>#REF!</v>
      </c>
    </row>
    <row r="44" spans="1:12">
      <c r="A44" s="134" t="s">
        <v>2195</v>
      </c>
      <c r="B44" s="132" t="s">
        <v>2196</v>
      </c>
      <c r="C44" s="152" t="s">
        <v>2197</v>
      </c>
      <c r="D44" s="149" t="e">
        <f>+'CE Min'!#REF!+'CE Min'!#REF!</f>
        <v>#REF!</v>
      </c>
      <c r="E44" s="149" t="e">
        <f>+'CE Min'!#REF!+'CE Min'!#REF!</f>
        <v>#REF!</v>
      </c>
      <c r="F44" s="149" t="e">
        <f>+'CE Min'!#REF!+'CE Min'!#REF!</f>
        <v>#REF!</v>
      </c>
      <c r="G44" s="149" t="e">
        <f>+'CE Min'!#REF!+'CE Min'!#REF!</f>
        <v>#REF!</v>
      </c>
      <c r="H44" s="149" t="e">
        <f>+'CE Min'!#REF!+'CE Min'!#REF!</f>
        <v>#REF!</v>
      </c>
      <c r="I44" s="149" t="e">
        <f>+'CE Min'!#REF!+'CE Min'!#REF!</f>
        <v>#REF!</v>
      </c>
      <c r="J44" s="149" t="e">
        <f>+'CE Min'!#REF!+'CE Min'!#REF!</f>
        <v>#REF!</v>
      </c>
      <c r="K44" s="149" t="e">
        <f>+'CE Min'!#REF!+'CE Min'!#REF!</f>
        <v>#REF!</v>
      </c>
      <c r="L44" s="149" t="e">
        <f>+'CE Min'!#REF!+'CE Min'!#REF!</f>
        <v>#REF!</v>
      </c>
    </row>
    <row r="45" spans="1:12" ht="82.9" customHeight="1">
      <c r="A45" s="134" t="s">
        <v>2198</v>
      </c>
      <c r="B45" s="132" t="s">
        <v>2199</v>
      </c>
      <c r="C45" s="151" t="s">
        <v>2200</v>
      </c>
      <c r="D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149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136" t="s">
        <v>2201</v>
      </c>
      <c r="B46" s="172">
        <v>20</v>
      </c>
      <c r="C46" s="151" t="s">
        <v>2202</v>
      </c>
      <c r="D46" s="149" t="e">
        <f>+'CE Min'!#REF!+'CE Min'!#REF!+'CE Min'!#REF!+'CE Min'!#REF!+'CE Min'!#REF!+'CE Min'!#REF!+'CE Min'!#REF!+'CE Min'!#REF!+'CE Min'!#REF!+'CE Min'!#REF!+'CE Min'!#REF!+'CE Min'!#REF!+'CE Min'!#REF!</f>
        <v>#REF!</v>
      </c>
      <c r="E46" s="149" t="e">
        <f>+'CE Min'!#REF!+'CE Min'!#REF!+'CE Min'!#REF!+'CE Min'!#REF!+'CE Min'!#REF!+'CE Min'!#REF!+'CE Min'!#REF!+'CE Min'!#REF!+'CE Min'!#REF!+'CE Min'!#REF!+'CE Min'!#REF!+'CE Min'!#REF!+'CE Min'!#REF!</f>
        <v>#REF!</v>
      </c>
      <c r="F46" s="149" t="e">
        <f>+'CE Min'!#REF!+'CE Min'!#REF!+'CE Min'!#REF!+'CE Min'!#REF!+'CE Min'!#REF!+'CE Min'!#REF!+'CE Min'!#REF!+'CE Min'!#REF!+'CE Min'!#REF!+'CE Min'!#REF!+'CE Min'!#REF!+'CE Min'!#REF!+'CE Min'!#REF!</f>
        <v>#REF!</v>
      </c>
      <c r="G46" s="149" t="e">
        <f>+'CE Min'!#REF!+'CE Min'!#REF!+'CE Min'!#REF!+'CE Min'!#REF!+'CE Min'!#REF!+'CE Min'!#REF!+'CE Min'!#REF!+'CE Min'!#REF!+'CE Min'!#REF!+'CE Min'!#REF!+'CE Min'!#REF!+'CE Min'!#REF!+'CE Min'!#REF!</f>
        <v>#REF!</v>
      </c>
      <c r="H46" s="149" t="e">
        <f>+'CE Min'!#REF!+'CE Min'!#REF!+'CE Min'!#REF!+'CE Min'!#REF!+'CE Min'!#REF!+'CE Min'!#REF!+'CE Min'!#REF!+'CE Min'!#REF!+'CE Min'!#REF!+'CE Min'!#REF!+'CE Min'!#REF!+'CE Min'!#REF!+'CE Min'!#REF!</f>
        <v>#REF!</v>
      </c>
      <c r="I46" s="149" t="e">
        <f>+'CE Min'!#REF!+'CE Min'!#REF!+'CE Min'!#REF!+'CE Min'!#REF!+'CE Min'!#REF!+'CE Min'!#REF!+'CE Min'!#REF!+'CE Min'!#REF!+'CE Min'!#REF!+'CE Min'!#REF!+'CE Min'!#REF!+'CE Min'!#REF!+'CE Min'!#REF!</f>
        <v>#REF!</v>
      </c>
      <c r="J46" s="149" t="e">
        <f>+'CE Min'!#REF!+'CE Min'!#REF!+'CE Min'!#REF!+'CE Min'!#REF!+'CE Min'!#REF!+'CE Min'!#REF!+'CE Min'!#REF!+'CE Min'!#REF!+'CE Min'!#REF!+'CE Min'!#REF!+'CE Min'!#REF!+'CE Min'!#REF!+'CE Min'!#REF!</f>
        <v>#REF!</v>
      </c>
      <c r="K46" s="149" t="e">
        <f>+'CE Min'!#REF!+'CE Min'!#REF!+'CE Min'!#REF!+'CE Min'!#REF!+'CE Min'!#REF!+'CE Min'!#REF!+'CE Min'!#REF!+'CE Min'!#REF!+'CE Min'!#REF!+'CE Min'!#REF!+'CE Min'!#REF!+'CE Min'!#REF!+'CE Min'!#REF!</f>
        <v>#REF!</v>
      </c>
      <c r="L46" s="149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133" t="s">
        <v>2203</v>
      </c>
      <c r="B47" s="172">
        <v>21</v>
      </c>
      <c r="C47" s="152" t="s">
        <v>1357</v>
      </c>
      <c r="D47" s="149" t="e">
        <f>+'CE Min'!#REF!</f>
        <v>#REF!</v>
      </c>
      <c r="E47" s="149" t="e">
        <f>+'CE Min'!#REF!</f>
        <v>#REF!</v>
      </c>
      <c r="F47" s="149" t="e">
        <f>+'CE Min'!#REF!</f>
        <v>#REF!</v>
      </c>
      <c r="G47" s="149" t="e">
        <f>+'CE Min'!#REF!</f>
        <v>#REF!</v>
      </c>
      <c r="H47" s="149" t="e">
        <f>+'CE Min'!#REF!</f>
        <v>#REF!</v>
      </c>
      <c r="I47" s="149" t="e">
        <f>+'CE Min'!#REF!</f>
        <v>#REF!</v>
      </c>
      <c r="J47" s="149" t="e">
        <f>+'CE Min'!#REF!</f>
        <v>#REF!</v>
      </c>
      <c r="K47" s="149" t="e">
        <f>+'CE Min'!#REF!</f>
        <v>#REF!</v>
      </c>
      <c r="L47" s="149" t="e">
        <f>+'CE Min'!#REF!</f>
        <v>#REF!</v>
      </c>
    </row>
    <row r="48" spans="1:12">
      <c r="A48" s="133" t="s">
        <v>2204</v>
      </c>
      <c r="B48" s="172">
        <v>22</v>
      </c>
      <c r="C48" s="154" t="s">
        <v>2205</v>
      </c>
      <c r="D48" s="149" t="e">
        <f>+'CE Min'!#REF!+'CE Min'!#REF!</f>
        <v>#REF!</v>
      </c>
      <c r="E48" s="149" t="e">
        <f>+'CE Min'!#REF!+'CE Min'!#REF!</f>
        <v>#REF!</v>
      </c>
      <c r="F48" s="149" t="e">
        <f>+'CE Min'!#REF!+'CE Min'!#REF!</f>
        <v>#REF!</v>
      </c>
      <c r="G48" s="149" t="e">
        <f>+'CE Min'!#REF!+'CE Min'!#REF!</f>
        <v>#REF!</v>
      </c>
      <c r="H48" s="149" t="e">
        <f>+'CE Min'!#REF!+'CE Min'!#REF!</f>
        <v>#REF!</v>
      </c>
      <c r="I48" s="149" t="e">
        <f>+'CE Min'!#REF!+'CE Min'!#REF!</f>
        <v>#REF!</v>
      </c>
      <c r="J48" s="149" t="e">
        <f>+'CE Min'!#REF!+'CE Min'!#REF!</f>
        <v>#REF!</v>
      </c>
      <c r="K48" s="149" t="e">
        <f>+'CE Min'!#REF!+'CE Min'!#REF!</f>
        <v>#REF!</v>
      </c>
      <c r="L48" s="149" t="e">
        <f>+'CE Min'!#REF!+'CE Min'!#REF!</f>
        <v>#REF!</v>
      </c>
    </row>
    <row r="49" spans="1:12">
      <c r="A49" s="133" t="s">
        <v>2206</v>
      </c>
      <c r="B49" s="172">
        <v>23</v>
      </c>
      <c r="C49" s="154" t="s">
        <v>2207</v>
      </c>
      <c r="D49" s="149" t="e">
        <f>+'CE Min'!#REF!+'CE Min'!#REF!+'CE Min'!#REF!</f>
        <v>#REF!</v>
      </c>
      <c r="E49" s="149" t="e">
        <f>+'CE Min'!#REF!+'CE Min'!#REF!+'CE Min'!#REF!</f>
        <v>#REF!</v>
      </c>
      <c r="F49" s="149" t="e">
        <f>+'CE Min'!#REF!+'CE Min'!#REF!+'CE Min'!#REF!</f>
        <v>#REF!</v>
      </c>
      <c r="G49" s="149" t="e">
        <f>+'CE Min'!#REF!+'CE Min'!#REF!+'CE Min'!#REF!</f>
        <v>#REF!</v>
      </c>
      <c r="H49" s="149" t="e">
        <f>+'CE Min'!#REF!+'CE Min'!#REF!+'CE Min'!#REF!</f>
        <v>#REF!</v>
      </c>
      <c r="I49" s="149" t="e">
        <f>+'CE Min'!#REF!+'CE Min'!#REF!+'CE Min'!#REF!</f>
        <v>#REF!</v>
      </c>
      <c r="J49" s="149" t="e">
        <f>+'CE Min'!#REF!+'CE Min'!#REF!+'CE Min'!#REF!</f>
        <v>#REF!</v>
      </c>
      <c r="K49" s="149" t="e">
        <f>+'CE Min'!#REF!+'CE Min'!#REF!+'CE Min'!#REF!</f>
        <v>#REF!</v>
      </c>
      <c r="L49" s="149" t="e">
        <f>+'CE Min'!#REF!+'CE Min'!#REF!+'CE Min'!#REF!</f>
        <v>#REF!</v>
      </c>
    </row>
    <row r="50" spans="1:12">
      <c r="A50" s="137" t="s">
        <v>2208</v>
      </c>
      <c r="B50" s="172">
        <v>24</v>
      </c>
      <c r="C50" s="155" t="s">
        <v>1944</v>
      </c>
      <c r="D50" s="149" t="e">
        <f>+'CE Min'!#REF!</f>
        <v>#REF!</v>
      </c>
      <c r="E50" s="149" t="e">
        <f>+'CE Min'!#REF!</f>
        <v>#REF!</v>
      </c>
      <c r="F50" s="149" t="e">
        <f>+'CE Min'!#REF!</f>
        <v>#REF!</v>
      </c>
      <c r="G50" s="149" t="e">
        <f>+'CE Min'!#REF!</f>
        <v>#REF!</v>
      </c>
      <c r="H50" s="149" t="e">
        <f>+'CE Min'!#REF!</f>
        <v>#REF!</v>
      </c>
      <c r="I50" s="149" t="e">
        <f>+'CE Min'!#REF!</f>
        <v>#REF!</v>
      </c>
      <c r="J50" s="149" t="e">
        <f>+'CE Min'!#REF!</f>
        <v>#REF!</v>
      </c>
      <c r="K50" s="149" t="e">
        <f>+'CE Min'!#REF!</f>
        <v>#REF!</v>
      </c>
      <c r="L50" s="149" t="e">
        <f>+'CE Min'!#REF!</f>
        <v>#REF!</v>
      </c>
    </row>
    <row r="51" spans="1:12" ht="83.65" customHeight="1">
      <c r="A51" s="138" t="s">
        <v>2209</v>
      </c>
      <c r="B51" s="172">
        <v>25</v>
      </c>
      <c r="C51" s="156" t="s">
        <v>2210</v>
      </c>
      <c r="D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149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138" t="s">
        <v>2211</v>
      </c>
      <c r="B52" s="172">
        <v>26</v>
      </c>
      <c r="C52" s="156" t="s">
        <v>2212</v>
      </c>
      <c r="D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149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133" t="s">
        <v>2213</v>
      </c>
      <c r="B53" s="172">
        <v>27</v>
      </c>
      <c r="C53" s="157" t="s">
        <v>2214</v>
      </c>
      <c r="D53" s="149" t="e">
        <f>-'CE Min'!#REF!+'CE Min'!#REF!+'CE Min'!#REF!</f>
        <v>#REF!</v>
      </c>
      <c r="E53" s="149" t="e">
        <f>-'CE Min'!#REF!+'CE Min'!#REF!+'CE Min'!#REF!</f>
        <v>#REF!</v>
      </c>
      <c r="F53" s="149" t="e">
        <f>-'CE Min'!#REF!+'CE Min'!#REF!+'CE Min'!#REF!</f>
        <v>#REF!</v>
      </c>
      <c r="G53" s="149" t="e">
        <f>-'CE Min'!#REF!+'CE Min'!#REF!+'CE Min'!#REF!</f>
        <v>#REF!</v>
      </c>
      <c r="H53" s="149" t="e">
        <f>-'CE Min'!#REF!+'CE Min'!#REF!+'CE Min'!#REF!</f>
        <v>#REF!</v>
      </c>
      <c r="I53" s="149" t="e">
        <f>-'CE Min'!#REF!+'CE Min'!#REF!+'CE Min'!#REF!</f>
        <v>#REF!</v>
      </c>
      <c r="J53" s="149" t="e">
        <f>-'CE Min'!#REF!+'CE Min'!#REF!+'CE Min'!#REF!</f>
        <v>#REF!</v>
      </c>
      <c r="K53" s="149" t="e">
        <f>-'CE Min'!#REF!+'CE Min'!#REF!+'CE Min'!#REF!</f>
        <v>#REF!</v>
      </c>
      <c r="L53" s="149" t="e">
        <f>-'CE Min'!#REF!+'CE Min'!#REF!+'CE Min'!#REF!</f>
        <v>#REF!</v>
      </c>
    </row>
    <row r="54" spans="1:12" ht="34.15" customHeight="1">
      <c r="A54" s="133" t="s">
        <v>2215</v>
      </c>
      <c r="B54" s="172">
        <v>28</v>
      </c>
      <c r="C54" s="158" t="s">
        <v>2216</v>
      </c>
      <c r="D54" s="149" t="e">
        <f>-'CE Min'!#REF!+'CE Min'!#REF!+'CE Min'!#REF!+'CE Min'!#REF!</f>
        <v>#REF!</v>
      </c>
      <c r="E54" s="149" t="e">
        <f>-'CE Min'!#REF!+'CE Min'!#REF!+'CE Min'!#REF!+'CE Min'!#REF!</f>
        <v>#REF!</v>
      </c>
      <c r="F54" s="149" t="e">
        <f>-'CE Min'!#REF!+'CE Min'!#REF!+'CE Min'!#REF!+'CE Min'!#REF!</f>
        <v>#REF!</v>
      </c>
      <c r="G54" s="149" t="e">
        <f>-'CE Min'!#REF!+'CE Min'!#REF!+'CE Min'!#REF!+'CE Min'!#REF!</f>
        <v>#REF!</v>
      </c>
      <c r="H54" s="149" t="e">
        <f>-'CE Min'!#REF!+'CE Min'!#REF!+'CE Min'!#REF!+'CE Min'!#REF!</f>
        <v>#REF!</v>
      </c>
      <c r="I54" s="149" t="e">
        <f>-'CE Min'!#REF!+'CE Min'!#REF!+'CE Min'!#REF!+'CE Min'!#REF!</f>
        <v>#REF!</v>
      </c>
      <c r="J54" s="149" t="e">
        <f>-'CE Min'!#REF!+'CE Min'!#REF!+'CE Min'!#REF!+'CE Min'!#REF!</f>
        <v>#REF!</v>
      </c>
      <c r="K54" s="149" t="e">
        <f>-'CE Min'!#REF!+'CE Min'!#REF!+'CE Min'!#REF!+'CE Min'!#REF!</f>
        <v>#REF!</v>
      </c>
      <c r="L54" s="149" t="e">
        <f>-'CE Min'!#REF!+'CE Min'!#REF!+'CE Min'!#REF!+'CE Min'!#REF!</f>
        <v>#REF!</v>
      </c>
    </row>
    <row r="55" spans="1:12" ht="66.599999999999994" customHeight="1">
      <c r="A55" s="139" t="s">
        <v>2217</v>
      </c>
      <c r="B55" s="174">
        <v>29</v>
      </c>
      <c r="C55" s="159" t="s">
        <v>2218</v>
      </c>
      <c r="D55" s="149" t="e">
        <f>-'CE Min'!#REF!-'CE Min'!#REF!-'CE Min'!#REF!-'CE Min'!#REF!-'CE Min'!#REF!+'CE Min'!#REF!+'CE Min'!#REF!+'CE Min'!#REF!+'CE Min'!#REF!+'CE Min'!#REF!</f>
        <v>#REF!</v>
      </c>
      <c r="E55" s="149" t="e">
        <f>-'CE Min'!#REF!-'CE Min'!#REF!-'CE Min'!#REF!-'CE Min'!#REF!-'CE Min'!#REF!+'CE Min'!#REF!+'CE Min'!#REF!+'CE Min'!#REF!+'CE Min'!#REF!+'CE Min'!#REF!</f>
        <v>#REF!</v>
      </c>
      <c r="F55" s="149" t="e">
        <f>-'CE Min'!#REF!-'CE Min'!#REF!-'CE Min'!#REF!-'CE Min'!#REF!-'CE Min'!#REF!+'CE Min'!#REF!+'CE Min'!#REF!+'CE Min'!#REF!+'CE Min'!#REF!+'CE Min'!#REF!</f>
        <v>#REF!</v>
      </c>
      <c r="G55" s="149" t="e">
        <f>-'CE Min'!#REF!-'CE Min'!#REF!-'CE Min'!#REF!-'CE Min'!#REF!-'CE Min'!#REF!+'CE Min'!#REF!+'CE Min'!#REF!+'CE Min'!#REF!+'CE Min'!#REF!+'CE Min'!#REF!</f>
        <v>#REF!</v>
      </c>
      <c r="H55" s="149" t="e">
        <f>-'CE Min'!#REF!-'CE Min'!#REF!-'CE Min'!#REF!-'CE Min'!#REF!-'CE Min'!#REF!+'CE Min'!#REF!+'CE Min'!#REF!+'CE Min'!#REF!+'CE Min'!#REF!+'CE Min'!#REF!</f>
        <v>#REF!</v>
      </c>
      <c r="I55" s="149" t="e">
        <f>-'CE Min'!#REF!-'CE Min'!#REF!-'CE Min'!#REF!-'CE Min'!#REF!-'CE Min'!#REF!+'CE Min'!#REF!+'CE Min'!#REF!+'CE Min'!#REF!+'CE Min'!#REF!+'CE Min'!#REF!</f>
        <v>#REF!</v>
      </c>
      <c r="J55" s="149" t="e">
        <f>-'CE Min'!#REF!-'CE Min'!#REF!-'CE Min'!#REF!-'CE Min'!#REF!-'CE Min'!#REF!+'CE Min'!#REF!+'CE Min'!#REF!+'CE Min'!#REF!+'CE Min'!#REF!+'CE Min'!#REF!</f>
        <v>#REF!</v>
      </c>
      <c r="K55" s="149" t="e">
        <f>-'CE Min'!#REF!-'CE Min'!#REF!-'CE Min'!#REF!-'CE Min'!#REF!-'CE Min'!#REF!+'CE Min'!#REF!+'CE Min'!#REF!+'CE Min'!#REF!+'CE Min'!#REF!+'CE Min'!#REF!</f>
        <v>#REF!</v>
      </c>
      <c r="L55" s="149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140" t="s">
        <v>2219</v>
      </c>
      <c r="B56" s="175" t="s">
        <v>2220</v>
      </c>
      <c r="C56" s="160"/>
      <c r="D56" s="160" t="e">
        <f>+D25+D31+D32+D35+D38+D46+D47+D48+D49+D50+D51+D52+D53+D54+D55</f>
        <v>#REF!</v>
      </c>
      <c r="E56" s="160" t="e">
        <f t="shared" ref="E56:L56" si="6">+E25+E31+E32+E35+E38+E46+E47+E48+E49+E50+E51+E52+E53+E54+E55</f>
        <v>#REF!</v>
      </c>
      <c r="F56" s="160" t="e">
        <f t="shared" si="6"/>
        <v>#REF!</v>
      </c>
      <c r="G56" s="160" t="e">
        <f t="shared" si="6"/>
        <v>#REF!</v>
      </c>
      <c r="H56" s="160" t="e">
        <f t="shared" si="6"/>
        <v>#REF!</v>
      </c>
      <c r="I56" s="160" t="e">
        <f t="shared" si="6"/>
        <v>#REF!</v>
      </c>
      <c r="J56" s="160" t="e">
        <f t="shared" si="6"/>
        <v>#REF!</v>
      </c>
      <c r="K56" s="160" t="e">
        <f t="shared" si="6"/>
        <v>#REF!</v>
      </c>
      <c r="L56" s="160" t="e">
        <f t="shared" si="6"/>
        <v>#REF!</v>
      </c>
    </row>
    <row r="57" spans="1:12" ht="14.25" thickTop="1" thickBot="1">
      <c r="A57" s="113"/>
      <c r="B57" s="176"/>
      <c r="C57" s="113"/>
    </row>
    <row r="58" spans="1:12" ht="19.5" thickTop="1" thickBot="1">
      <c r="A58" s="141" t="s">
        <v>2106</v>
      </c>
      <c r="B58" s="177" t="s">
        <v>2221</v>
      </c>
      <c r="C58" s="142"/>
      <c r="D58" s="142" t="e">
        <f>+D19-D56</f>
        <v>#REF!</v>
      </c>
      <c r="E58" s="142" t="e">
        <f t="shared" ref="E58:L58" si="7">+E19-E56</f>
        <v>#REF!</v>
      </c>
      <c r="F58" s="142" t="e">
        <f t="shared" si="7"/>
        <v>#REF!</v>
      </c>
      <c r="G58" s="142" t="e">
        <f t="shared" si="7"/>
        <v>#REF!</v>
      </c>
      <c r="H58" s="142" t="e">
        <f t="shared" si="7"/>
        <v>#REF!</v>
      </c>
      <c r="I58" s="142" t="e">
        <f t="shared" si="7"/>
        <v>#REF!</v>
      </c>
      <c r="J58" s="142" t="e">
        <f t="shared" si="7"/>
        <v>#REF!</v>
      </c>
      <c r="K58" s="142" t="e">
        <f t="shared" si="7"/>
        <v>#REF!</v>
      </c>
      <c r="L58" s="142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Copertina 1</vt:lpstr>
      <vt:lpstr>Schema CE</vt:lpstr>
      <vt:lpstr>CE Min</vt:lpstr>
      <vt:lpstr>Alimentazione CE Costi</vt:lpstr>
      <vt:lpstr>Alimentazione CE Ricavi</vt:lpstr>
      <vt:lpstr>SSR Rendiconto finanziario</vt:lpstr>
      <vt:lpstr>ce art. 44</vt:lpstr>
      <vt:lpstr>'Alimentazione CE Costi'!Area_stampa</vt:lpstr>
      <vt:lpstr>'Alimentazione CE Ricavi'!Area_stampa</vt:lpstr>
      <vt:lpstr>'ce art. 44'!Area_stampa</vt:lpstr>
      <vt:lpstr>'CE Min'!Area_stampa</vt:lpstr>
      <vt:lpstr>'Copertina 1'!Area_stampa</vt:lpstr>
      <vt:lpstr>'Alimentazione CE Costi'!Titoli_stampa</vt:lpstr>
      <vt:lpstr>'Alimentazione CE Ricavi'!Titoli_stampa</vt:lpstr>
      <vt:lpstr>'CE Min'!Titoli_stampa</vt:lpstr>
      <vt:lpstr>'Schema CE'!Titoli_stampa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Marina Seganti</cp:lastModifiedBy>
  <cp:lastPrinted>2022-03-31T13:59:48Z</cp:lastPrinted>
  <dcterms:created xsi:type="dcterms:W3CDTF">2019-07-05T08:06:15Z</dcterms:created>
  <dcterms:modified xsi:type="dcterms:W3CDTF">2022-03-31T14:00:53Z</dcterms:modified>
</cp:coreProperties>
</file>